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160" firstSheet="5" activeTab="2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4" l="1"/>
  <c r="C15" i="4"/>
  <c r="F12" i="6"/>
  <c r="F13" i="6"/>
  <c r="F14" i="6"/>
  <c r="F15" i="6"/>
  <c r="F16" i="6"/>
  <c r="F17" i="6"/>
  <c r="F11" i="6"/>
  <c r="D12" i="6"/>
  <c r="D13" i="6"/>
  <c r="D14" i="6"/>
  <c r="D15" i="6"/>
  <c r="D16" i="6"/>
  <c r="D17" i="6"/>
  <c r="D11" i="6"/>
  <c r="G17" i="6"/>
  <c r="G16" i="6"/>
  <c r="G15" i="6"/>
  <c r="G14" i="6"/>
  <c r="G13" i="6"/>
  <c r="G12" i="6"/>
  <c r="G11" i="6"/>
  <c r="G86" i="6"/>
  <c r="G87" i="6"/>
  <c r="G88" i="6"/>
  <c r="G89" i="6"/>
  <c r="G90" i="6"/>
  <c r="G91" i="6"/>
  <c r="G92" i="6"/>
  <c r="D93" i="6"/>
  <c r="E93" i="6"/>
  <c r="G93" i="6"/>
  <c r="G94" i="6"/>
  <c r="G95" i="6"/>
  <c r="G96" i="6"/>
  <c r="G97" i="6"/>
  <c r="G98" i="6"/>
  <c r="G99" i="6"/>
  <c r="G100" i="6"/>
  <c r="G101" i="6"/>
  <c r="G102" i="6"/>
  <c r="D103" i="6"/>
  <c r="E103" i="6"/>
  <c r="G103" i="6"/>
  <c r="G104" i="6"/>
  <c r="G105" i="6"/>
  <c r="G106" i="6"/>
  <c r="G107" i="6"/>
  <c r="G108" i="6"/>
  <c r="G109" i="6"/>
  <c r="G110" i="6"/>
  <c r="G111" i="6"/>
  <c r="G112" i="6"/>
  <c r="D113" i="6"/>
  <c r="E113" i="6"/>
  <c r="G113" i="6"/>
  <c r="G114" i="6"/>
  <c r="G115" i="6"/>
  <c r="G116" i="6"/>
  <c r="G117" i="6"/>
  <c r="G118" i="6"/>
  <c r="G119" i="6"/>
  <c r="G120" i="6"/>
  <c r="G121" i="6"/>
  <c r="G122" i="6"/>
  <c r="D123" i="6"/>
  <c r="E123" i="6"/>
  <c r="G123" i="6"/>
  <c r="G124" i="6"/>
  <c r="G125" i="6"/>
  <c r="G126" i="6"/>
  <c r="G127" i="6"/>
  <c r="G128" i="6"/>
  <c r="G129" i="6"/>
  <c r="G130" i="6"/>
  <c r="G131" i="6"/>
  <c r="G132" i="6"/>
  <c r="D133" i="6"/>
  <c r="E133" i="6"/>
  <c r="G133" i="6"/>
  <c r="G134" i="6"/>
  <c r="G135" i="6"/>
  <c r="G136" i="6"/>
  <c r="D137" i="6"/>
  <c r="E137" i="6"/>
  <c r="G137" i="6"/>
  <c r="G138" i="6"/>
  <c r="G139" i="6"/>
  <c r="G140" i="6"/>
  <c r="G141" i="6"/>
  <c r="G142" i="6"/>
  <c r="G143" i="6"/>
  <c r="G144" i="6"/>
  <c r="G145" i="6"/>
  <c r="D146" i="6"/>
  <c r="E146" i="6"/>
  <c r="G146" i="6"/>
  <c r="G147" i="6"/>
  <c r="G148" i="6"/>
  <c r="G149" i="6"/>
  <c r="D150" i="6"/>
  <c r="E150" i="6"/>
  <c r="G150" i="6"/>
  <c r="G151" i="6"/>
  <c r="G152" i="6"/>
  <c r="G153" i="6"/>
  <c r="G154" i="6"/>
  <c r="G155" i="6"/>
  <c r="G156" i="6"/>
  <c r="G157" i="6"/>
  <c r="D85" i="6"/>
  <c r="E85" i="6"/>
  <c r="G85" i="6"/>
  <c r="B93" i="6"/>
  <c r="B103" i="6"/>
  <c r="B123" i="6"/>
  <c r="B137" i="6"/>
  <c r="B150" i="6"/>
  <c r="B85" i="6"/>
  <c r="B84" i="6"/>
  <c r="B38" i="6"/>
  <c r="B10" i="6"/>
  <c r="B9" i="6"/>
  <c r="B159" i="6"/>
  <c r="B133" i="6"/>
  <c r="E37" i="5"/>
  <c r="F37" i="5"/>
  <c r="F41" i="5"/>
  <c r="E41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9" i="5"/>
  <c r="F35" i="5"/>
  <c r="E35" i="5"/>
  <c r="B72" i="4"/>
  <c r="B57" i="4"/>
  <c r="C29" i="4"/>
  <c r="C8" i="4"/>
  <c r="C13" i="4"/>
  <c r="C21" i="4"/>
  <c r="C23" i="4"/>
  <c r="C25" i="4"/>
  <c r="C33" i="4"/>
  <c r="E9" i="1"/>
  <c r="E19" i="1"/>
  <c r="E47" i="1"/>
  <c r="E59" i="1"/>
  <c r="E63" i="1"/>
  <c r="E68" i="1"/>
  <c r="E79" i="1"/>
  <c r="E81" i="1"/>
  <c r="B41" i="5"/>
  <c r="B14" i="4"/>
  <c r="C137" i="6"/>
  <c r="F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8" i="6"/>
  <c r="B28" i="6"/>
  <c r="B48" i="6"/>
  <c r="B58" i="6"/>
  <c r="B71" i="6"/>
  <c r="B75" i="6"/>
  <c r="B7" i="13"/>
  <c r="G18" i="6"/>
  <c r="G10" i="6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4" i="6"/>
  <c r="R76" i="24"/>
  <c r="E84" i="6"/>
  <c r="S76" i="24"/>
  <c r="F85" i="6"/>
  <c r="F93" i="6"/>
  <c r="F103" i="6"/>
  <c r="F113" i="6"/>
  <c r="F123" i="6"/>
  <c r="F133" i="6"/>
  <c r="F146" i="6"/>
  <c r="F150" i="6"/>
  <c r="F84" i="6"/>
  <c r="T76" i="24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113" i="6"/>
  <c r="B146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S34" i="20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9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23" i="1"/>
  <c r="E27" i="1"/>
  <c r="E31" i="1"/>
  <c r="E38" i="1"/>
  <c r="E42" i="1"/>
  <c r="E57" i="1"/>
  <c r="E75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4" i="4"/>
  <c r="D64" i="4"/>
  <c r="C63" i="4"/>
  <c r="D63" i="4"/>
  <c r="C48" i="4"/>
  <c r="C55" i="4"/>
  <c r="D55" i="4"/>
  <c r="C53" i="4"/>
  <c r="D53" i="4"/>
  <c r="D48" i="4"/>
  <c r="C49" i="4"/>
  <c r="D49" i="4"/>
  <c r="D29" i="4"/>
  <c r="C40" i="4"/>
  <c r="D40" i="4"/>
  <c r="C37" i="4"/>
  <c r="D37" i="4"/>
  <c r="C17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R13" i="16"/>
  <c r="C44" i="4"/>
  <c r="C72" i="4"/>
  <c r="C57" i="4"/>
  <c r="C59" i="4"/>
  <c r="P12" i="18"/>
  <c r="H8" i="2"/>
  <c r="V13" i="16"/>
  <c r="F8" i="2"/>
  <c r="T13" i="16"/>
  <c r="C8" i="2"/>
  <c r="Q13" i="16"/>
  <c r="B47" i="1"/>
  <c r="D11" i="4"/>
  <c r="R25" i="18"/>
  <c r="R38" i="18"/>
  <c r="C74" i="4"/>
  <c r="Q38" i="18"/>
  <c r="D74" i="4"/>
  <c r="C11" i="4"/>
  <c r="Q25" i="18"/>
  <c r="T3" i="16"/>
  <c r="V3" i="16"/>
  <c r="S13" i="16"/>
  <c r="S3" i="16"/>
  <c r="R3" i="16"/>
  <c r="P13" i="16"/>
  <c r="P3" i="16"/>
  <c r="U13" i="16"/>
  <c r="U3" i="16"/>
  <c r="B62" i="1"/>
  <c r="P54" i="15"/>
  <c r="P42" i="15"/>
  <c r="P39" i="18"/>
  <c r="P38" i="18"/>
  <c r="Q5" i="18"/>
  <c r="Q39" i="18"/>
  <c r="D8" i="4"/>
  <c r="R5" i="18"/>
  <c r="R39" i="18"/>
  <c r="P13" i="18"/>
  <c r="R2" i="18"/>
  <c r="D21" i="4"/>
  <c r="Q2" i="18"/>
  <c r="P18" i="18"/>
  <c r="P14" i="18"/>
  <c r="Q12" i="18"/>
  <c r="D23" i="4"/>
  <c r="R12" i="18"/>
  <c r="D25" i="4"/>
  <c r="R13" i="18"/>
  <c r="Q13" i="18"/>
  <c r="R14" i="18"/>
  <c r="D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<sst xmlns="http://schemas.openxmlformats.org/spreadsheetml/2006/main" count="4243" uniqueCount="3305">
  <si>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</si>
  <si>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</si>
  <si>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</si>
  <si>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</si>
  <si>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</si>
  <si>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</si>
  <si>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</si>
  <si>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</si>
  <si>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</si>
  <si>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</si>
  <si>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</si>
  <si>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</si>
  <si>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</si>
  <si>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</si>
  <si>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</si>
  <si>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</si>
  <si>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</si>
  <si>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</si>
  <si>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</si>
  <si>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</si>
  <si>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</si>
  <si>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</si>
  <si>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</si>
  <si>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</si>
  <si>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</si>
  <si>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</si>
  <si>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</si>
  <si>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</si>
  <si>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</si>
  <si>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</si>
  <si>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</si>
  <si>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</si>
  <si>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</si>
  <si>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</si>
  <si>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</si>
  <si>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</si>
  <si>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</si>
  <si>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</si>
  <si>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</si>
  <si>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</si>
  <si>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</si>
  <si>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</si>
  <si>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</si>
  <si>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</si>
  <si>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</si>
  <si>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</si>
  <si>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</si>
  <si>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</si>
  <si>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</si>
  <si>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</si>
  <si>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</si>
  <si>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</si>
  <si>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</si>
  <si>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</si>
  <si>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</si>
  <si>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</si>
  <si>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</si>
  <si>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</si>
  <si>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</si>
  <si>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</si>
  <si>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</si>
  <si>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</si>
  <si>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</si>
  <si>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</si>
  <si>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</si>
  <si>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</si>
  <si>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</si>
  <si>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</si>
  <si>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</si>
  <si>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</si>
  <si>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</si>
  <si>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</si>
  <si>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</si>
  <si>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</si>
  <si>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</si>
  <si>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</si>
  <si>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</si>
  <si>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</si>
  <si>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</si>
  <si>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</si>
  <si>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</si>
  <si>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</si>
  <si>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</si>
  <si>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</si>
  <si>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</si>
  <si>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</si>
  <si>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</si>
  <si>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</si>
  <si>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</si>
  <si>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</si>
  <si>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</si>
  <si>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</si>
  <si>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</si>
  <si>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</si>
  <si>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</si>
  <si>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</si>
  <si>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</si>
  <si>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</si>
  <si>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</si>
  <si>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</si>
  <si>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</si>
  <si>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</si>
  <si>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</si>
  <si>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</si>
  <si>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</si>
  <si>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</si>
  <si>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</si>
  <si>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</si>
  <si>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</si>
  <si>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</si>
  <si>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</si>
  <si>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</si>
  <si>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</si>
  <si>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</si>
  <si>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</si>
  <si>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</si>
  <si>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</si>
  <si>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</si>
  <si>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</si>
  <si>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</si>
  <si>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</si>
  <si>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</si>
  <si>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</si>
  <si>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</si>
  <si>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</si>
  <si>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</si>
  <si>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</si>
  <si>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</si>
  <si>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</si>
  <si>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</si>
  <si>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</si>
  <si>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</si>
  <si>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</si>
  <si>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</si>
  <si>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</si>
  <si>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</si>
  <si>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</si>
  <si>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</si>
  <si>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</si>
  <si>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</si>
  <si>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</si>
  <si>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</si>
  <si>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</si>
  <si>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</si>
  <si>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</si>
  <si>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</si>
  <si>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</si>
  <si>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</si>
  <si>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</si>
  <si>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</si>
  <si>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</si>
  <si>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</si>
  <si>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</si>
  <si>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</si>
  <si>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</si>
  <si>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</si>
  <si>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</si>
  <si>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</si>
  <si>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</si>
  <si>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</si>
  <si>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</si>
  <si>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</si>
  <si>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</si>
  <si>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</si>
  <si>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</si>
  <si>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</si>
  <si>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</si>
  <si>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</si>
  <si>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</si>
  <si>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</si>
  <si>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</si>
  <si>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</si>
  <si>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</si>
  <si>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</si>
  <si>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</si>
  <si>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</si>
  <si>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</si>
  <si>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</si>
  <si>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</si>
  <si>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</si>
  <si>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</si>
  <si>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</si>
  <si>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</si>
  <si>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</si>
  <si>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</si>
  <si>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</si>
  <si>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</si>
  <si>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</si>
  <si>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</si>
  <si>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</si>
  <si>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</si>
  <si>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</si>
  <si>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</si>
  <si>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</si>
  <si>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</si>
  <si>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</si>
  <si>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</si>
  <si>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</si>
  <si>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</si>
  <si>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</si>
  <si>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</si>
  <si>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</si>
  <si>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</si>
  <si>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</si>
  <si>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</si>
  <si>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</si>
  <si>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</si>
  <si>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</si>
  <si>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</si>
  <si>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</si>
  <si>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</si>
  <si>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</si>
  <si>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</si>
  <si>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</si>
  <si>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</si>
  <si>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</si>
  <si>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</si>
  <si>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</si>
  <si>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</si>
  <si>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</si>
  <si>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</si>
  <si>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</si>
  <si>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</si>
  <si>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</si>
  <si>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</si>
  <si>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</si>
  <si>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</si>
  <si>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</si>
  <si>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</si>
  <si>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</si>
  <si>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</si>
  <si>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</si>
  <si>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</si>
  <si>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</si>
  <si>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</si>
  <si>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</si>
  <si>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</si>
  <si>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</si>
  <si>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</si>
  <si>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</si>
  <si>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</si>
  <si>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</si>
  <si>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</si>
  <si>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</si>
  <si>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</si>
  <si>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</si>
  <si>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</si>
  <si>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</si>
  <si>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</si>
  <si>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</si>
  <si>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</si>
  <si>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</si>
  <si>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</si>
  <si>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</si>
  <si>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</si>
  <si>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</si>
  <si>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</si>
  <si>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</si>
  <si>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</si>
  <si>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</si>
  <si>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</si>
  <si>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</si>
  <si>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</si>
  <si>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</si>
  <si>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</si>
  <si>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</si>
  <si>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</si>
  <si>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</si>
  <si>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</si>
  <si>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</si>
  <si>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</si>
  <si>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</si>
  <si>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</si>
  <si>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</si>
  <si>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</si>
  <si>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</si>
  <si>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</si>
  <si>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</si>
  <si>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</si>
  <si>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</si>
  <si>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</si>
  <si>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</si>
  <si>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</si>
  <si>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</si>
  <si>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</si>
  <si>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</si>
  <si>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</si>
  <si>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</si>
  <si>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</si>
  <si>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</si>
  <si>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</si>
  <si>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</si>
  <si>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</si>
  <si>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</si>
  <si>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</si>
  <si>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</si>
  <si>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</si>
  <si>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</si>
  <si>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</si>
  <si>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</si>
  <si>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</si>
  <si>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</si>
  <si>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</si>
  <si>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</si>
  <si>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</si>
  <si>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</si>
  <si>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</si>
  <si>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</si>
  <si>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</si>
  <si>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</si>
  <si>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</si>
  <si>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</si>
  <si>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</si>
  <si>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</si>
  <si>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</si>
  <si>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</si>
  <si>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</si>
  <si>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</si>
  <si>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</si>
  <si>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</si>
  <si>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</si>
  <si>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</si>
  <si>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</si>
  <si>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</si>
  <si>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</si>
  <si>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</si>
  <si>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</si>
  <si>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</si>
  <si>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</si>
  <si>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</si>
  <si>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</si>
  <si>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</si>
  <si>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</si>
  <si>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</si>
  <si>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</si>
  <si>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</si>
  <si>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</si>
  <si>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</si>
  <si>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</si>
  <si>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</si>
  <si>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</si>
  <si>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</si>
  <si>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</si>
  <si>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</si>
  <si>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</si>
  <si>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</si>
  <si>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</si>
  <si>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</si>
  <si>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</si>
  <si>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</si>
  <si>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</si>
  <si>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</si>
  <si>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</si>
  <si>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</si>
  <si>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</si>
  <si>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</si>
  <si>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</si>
  <si>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</si>
  <si>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</si>
  <si>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</si>
  <si>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</si>
  <si>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</si>
  <si>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</si>
  <si>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</si>
  <si>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</si>
  <si>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</si>
  <si>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</si>
  <si>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</si>
  <si>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</si>
  <si>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</si>
  <si>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</si>
  <si>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</si>
  <si>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</si>
  <si>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</si>
  <si>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</si>
  <si>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</si>
  <si>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</si>
  <si>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</si>
  <si>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</si>
  <si>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</si>
  <si>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</si>
  <si>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</si>
  <si>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</si>
  <si>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</si>
  <si>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</si>
  <si>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</si>
  <si>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</si>
  <si>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</si>
  <si>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</si>
  <si>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</si>
  <si>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</si>
  <si>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</si>
  <si>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</si>
  <si>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</si>
  <si>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</si>
  <si>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</si>
  <si>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</si>
  <si>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</si>
  <si>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</si>
  <si>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</si>
  <si>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</si>
  <si>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</si>
  <si>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</si>
  <si>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</si>
  <si>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</si>
  <si>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</si>
  <si>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</si>
  <si>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</si>
  <si>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</si>
  <si>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</si>
  <si>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</si>
  <si>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</si>
  <si>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</si>
  <si>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</si>
  <si>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</si>
  <si>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</si>
  <si>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</si>
  <si>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</si>
  <si>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</si>
  <si>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</si>
  <si>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</si>
  <si>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</si>
  <si>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</si>
  <si>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</si>
  <si>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</si>
  <si>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</si>
  <si>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</si>
  <si>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</si>
  <si>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</si>
  <si>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</si>
  <si>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</si>
  <si>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</si>
  <si>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</si>
  <si>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</si>
  <si>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</si>
  <si>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</si>
  <si>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</si>
  <si>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</si>
  <si>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</si>
  <si>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</si>
  <si>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</si>
  <si>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</si>
  <si>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</si>
  <si>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</si>
  <si>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</si>
  <si>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</si>
  <si>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</si>
  <si>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</si>
  <si>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</si>
  <si>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</si>
  <si>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</si>
  <si>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</si>
  <si>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</si>
  <si>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</si>
  <si>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</si>
  <si>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</si>
  <si>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</si>
  <si>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</si>
  <si>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</si>
  <si>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</si>
  <si>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</si>
  <si>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</si>
  <si>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</si>
  <si>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</si>
  <si>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</si>
  <si>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</si>
  <si>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</si>
  <si>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</si>
  <si>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</si>
  <si>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</si>
  <si>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</si>
  <si>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</si>
  <si>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</si>
  <si>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</si>
  <si>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</si>
  <si>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</si>
  <si>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</si>
  <si>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</si>
  <si>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</si>
  <si>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</si>
  <si>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</si>
  <si>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</si>
  <si>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</si>
  <si>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</si>
  <si>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</si>
  <si>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</si>
  <si>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</si>
  <si>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</si>
  <si>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</si>
  <si>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</si>
  <si>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</si>
  <si>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</si>
  <si>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</si>
  <si>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</si>
  <si>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</si>
  <si>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</si>
  <si>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</si>
  <si>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</si>
  <si>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</si>
  <si>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</si>
  <si>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</si>
  <si>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</si>
  <si>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</si>
  <si>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</si>
  <si>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</si>
  <si>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</si>
  <si>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</si>
  <si>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</si>
  <si>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</si>
  <si>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</si>
  <si>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</si>
  <si>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</si>
  <si>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</si>
  <si>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</si>
  <si>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</si>
  <si>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</si>
  <si>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</si>
  <si>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</si>
  <si>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</si>
  <si>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</si>
  <si>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</si>
  <si>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</si>
  <si>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</si>
  <si>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</si>
  <si>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</si>
  <si>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</si>
  <si>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</si>
  <si>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</si>
  <si>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</si>
  <si>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</si>
  <si>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</si>
  <si>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</si>
  <si>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</si>
  <si>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</si>
  <si>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</si>
  <si>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</si>
  <si>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</si>
  <si>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</si>
  <si>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</si>
  <si>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</si>
  <si>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</si>
  <si>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</si>
  <si>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</si>
  <si>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</si>
  <si>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</si>
  <si>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</si>
  <si>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</si>
  <si>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</si>
  <si>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</si>
  <si>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</si>
  <si>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</si>
  <si>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</si>
  <si>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</si>
  <si>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</si>
  <si>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</si>
  <si>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</si>
  <si>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</si>
  <si>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</si>
  <si>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</si>
  <si>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</si>
  <si>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</si>
  <si>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</si>
  <si>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</si>
  <si>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</si>
  <si>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</si>
  <si>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</si>
  <si>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</si>
  <si>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</si>
  <si>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</si>
  <si>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</si>
  <si>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</si>
  <si>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</si>
  <si>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</si>
  <si>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</si>
  <si>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</si>
  <si>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</si>
  <si>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</si>
  <si>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</si>
  <si>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</si>
  <si>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</si>
  <si>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</si>
  <si>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</si>
  <si>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</si>
  <si>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</si>
  <si>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</si>
  <si>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</si>
  <si>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</si>
  <si>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</si>
  <si>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</si>
  <si>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</si>
  <si>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</si>
  <si>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</si>
  <si>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</si>
  <si>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</si>
  <si>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</si>
  <si>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</si>
  <si>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</si>
  <si>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</si>
  <si>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</si>
  <si>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</si>
  <si>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</si>
  <si>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</si>
  <si>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</si>
  <si>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</si>
  <si>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</si>
  <si>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</si>
  <si>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</si>
  <si>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</si>
  <si>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</si>
  <si>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</si>
  <si>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</si>
  <si>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</si>
  <si>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</si>
  <si>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</si>
  <si>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</si>
  <si>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</si>
  <si>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</si>
  <si>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</si>
  <si>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</si>
  <si>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</si>
  <si>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</si>
  <si>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</si>
  <si>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</si>
  <si>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</si>
  <si>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</si>
  <si>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</si>
  <si>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</si>
  <si>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</si>
  <si>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</si>
  <si>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</si>
  <si>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</si>
  <si>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</si>
  <si>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</si>
  <si>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</si>
  <si>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</si>
  <si>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</si>
  <si>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</si>
  <si>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</si>
  <si>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</si>
  <si>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</si>
  <si>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</si>
  <si>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</si>
  <si>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</si>
  <si>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</si>
  <si>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</si>
  <si>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</si>
  <si>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</si>
  <si>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</si>
  <si>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</si>
  <si>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</si>
  <si>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</si>
  <si>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</si>
  <si>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</si>
  <si>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</si>
  <si>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</si>
  <si>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</si>
  <si>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</si>
  <si>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</si>
  <si>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</si>
  <si>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</si>
  <si>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</si>
  <si>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</si>
  <si>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</si>
  <si>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</si>
  <si>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</si>
  <si>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</si>
  <si>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</si>
  <si>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</si>
  <si>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</si>
  <si>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</si>
  <si>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</si>
  <si>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</si>
  <si>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</si>
  <si>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</si>
  <si>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</si>
  <si>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</si>
  <si>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</si>
  <si>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</si>
  <si>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</si>
  <si>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</si>
  <si>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</si>
  <si>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</si>
  <si>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</si>
  <si>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</si>
  <si>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</si>
  <si>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</si>
  <si>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</si>
  <si>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</si>
  <si>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</si>
  <si>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</si>
  <si>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</si>
  <si>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</si>
  <si>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</si>
  <si>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</si>
  <si>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</si>
  <si>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</si>
  <si>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</si>
  <si>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</si>
  <si>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</si>
  <si>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</si>
  <si>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</si>
  <si>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</si>
  <si>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</si>
  <si>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</si>
  <si>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</si>
  <si>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</si>
  <si>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</si>
  <si>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</si>
  <si>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</si>
  <si>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</si>
  <si>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</si>
  <si>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</si>
  <si>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</si>
  <si>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</si>
  <si>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</si>
  <si>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</si>
  <si>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</si>
  <si>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</si>
  <si>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</si>
  <si>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</si>
  <si>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</si>
  <si>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</si>
  <si>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</si>
  <si>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</si>
  <si>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</si>
  <si>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</si>
  <si>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</si>
  <si>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</si>
  <si>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</si>
  <si>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</si>
  <si>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</si>
  <si>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</si>
  <si>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</si>
  <si>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</si>
  <si>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</si>
  <si>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</si>
  <si>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</si>
  <si>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</si>
  <si>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</si>
  <si>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</si>
  <si>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</si>
  <si>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</si>
  <si>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</si>
  <si>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</si>
  <si>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</si>
  <si>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</si>
  <si>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</si>
  <si>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</si>
  <si>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</si>
  <si>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</si>
  <si>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</si>
  <si>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</si>
  <si>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</si>
  <si>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</si>
  <si>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</si>
  <si>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</si>
  <si>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</si>
  <si>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</si>
  <si>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</si>
  <si>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</si>
  <si>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</si>
  <si>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</si>
  <si>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</si>
  <si>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</si>
  <si>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</si>
  <si>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</si>
  <si>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</si>
  <si>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</si>
  <si>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</si>
  <si>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</si>
  <si>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</si>
  <si>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</si>
  <si>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</si>
  <si>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</si>
  <si>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</si>
  <si>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</si>
  <si>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</si>
  <si>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</si>
  <si>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</si>
  <si>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</si>
  <si>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</si>
  <si>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</si>
  <si>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</si>
  <si>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</si>
  <si>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</si>
  <si>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</si>
  <si>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</si>
  <si>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</si>
  <si>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</si>
  <si>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</si>
  <si>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</si>
  <si>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</si>
  <si>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</si>
  <si>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</si>
  <si>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</si>
  <si>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</si>
  <si>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</si>
  <si>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</si>
  <si>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</si>
  <si>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</si>
  <si>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</si>
  <si>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</si>
  <si>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</si>
  <si>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</si>
  <si>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</si>
  <si>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</si>
  <si>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</si>
  <si>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</si>
  <si>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</si>
  <si>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</si>
  <si>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</si>
  <si>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</si>
  <si>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</si>
  <si>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</si>
  <si>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</si>
  <si>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</si>
  <si>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</si>
  <si>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</si>
  <si>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</si>
  <si>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</si>
  <si>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</si>
  <si>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</si>
  <si>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</si>
  <si>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</si>
  <si>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</si>
  <si>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</si>
  <si>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</si>
  <si>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</si>
  <si>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</si>
  <si>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</si>
  <si>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</si>
  <si>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</si>
  <si>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</si>
  <si>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</si>
  <si>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</si>
  <si>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</si>
  <si>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</si>
  <si>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</si>
  <si>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</si>
  <si>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</si>
  <si>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</si>
  <si>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</si>
  <si>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</si>
  <si>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</si>
  <si>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</si>
  <si>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</si>
  <si>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</si>
  <si>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</si>
  <si>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</si>
  <si>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</si>
  <si>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</si>
  <si>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</si>
  <si>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</si>
  <si>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</si>
  <si>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</si>
  <si>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</si>
  <si>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</si>
  <si>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</si>
  <si>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</si>
  <si>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</si>
  <si>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</si>
  <si>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</si>
  <si>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</si>
  <si>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</si>
  <si>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</si>
  <si>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</si>
  <si>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</si>
  <si>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</si>
  <si>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</si>
  <si>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</si>
  <si>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</si>
  <si>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</si>
  <si>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</si>
  <si>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</si>
  <si>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</si>
  <si>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</si>
  <si>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</si>
  <si>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</si>
  <si>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</si>
  <si>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</si>
  <si>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</si>
  <si>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</si>
  <si>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</si>
  <si>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</si>
  <si>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</si>
  <si>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</si>
  <si>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</si>
  <si>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</si>
  <si>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</si>
  <si>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</si>
  <si>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</si>
  <si>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</si>
  <si>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</si>
  <si>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</si>
  <si>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</si>
  <si>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</si>
  <si>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</si>
  <si>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</si>
  <si>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</si>
  <si>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</si>
  <si>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</si>
  <si>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</si>
  <si>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</si>
  <si>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</si>
  <si>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</si>
  <si>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</si>
  <si>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</si>
  <si>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</si>
  <si>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</si>
  <si>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</si>
  <si>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</si>
  <si>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</si>
  <si>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</si>
  <si>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</si>
  <si>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</si>
  <si>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</si>
  <si>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</si>
  <si>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</si>
  <si>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</si>
  <si>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</si>
  <si>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</si>
  <si>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</si>
  <si>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</si>
  <si>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</si>
  <si>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</si>
  <si>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</si>
  <si>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</si>
  <si>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</si>
  <si>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</si>
  <si>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</si>
  <si>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</si>
  <si>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</si>
  <si>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</si>
  <si>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</si>
  <si>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</si>
  <si>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</si>
  <si>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</si>
  <si>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</si>
  <si>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</si>
  <si>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</si>
  <si>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</si>
  <si>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</si>
  <si>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</si>
  <si>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</si>
  <si>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</si>
  <si>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</si>
  <si>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</si>
  <si>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</si>
  <si>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</si>
  <si>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</si>
  <si>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</si>
  <si>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</si>
  <si>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</si>
  <si>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</si>
  <si>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</si>
  <si>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</si>
  <si>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</si>
  <si>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</si>
  <si>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</si>
  <si>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</si>
  <si>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</si>
  <si>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</si>
  <si>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</si>
  <si>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</si>
  <si>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</si>
  <si>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</si>
  <si>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</si>
  <si>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</si>
  <si>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</si>
  <si>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</si>
  <si>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</si>
  <si>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</si>
  <si>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</si>
  <si>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</si>
  <si>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</si>
  <si>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</si>
  <si>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</si>
  <si>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</si>
  <si>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</si>
  <si>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</si>
  <si>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</si>
  <si>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</si>
  <si>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</si>
  <si>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</si>
  <si>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</si>
  <si>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</si>
  <si>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</si>
  <si>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</si>
  <si>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</si>
  <si>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</si>
  <si>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</si>
  <si>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</si>
  <si>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</si>
  <si>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</si>
  <si>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</si>
  <si>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</si>
  <si>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</si>
  <si>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</si>
  <si>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</si>
  <si>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</si>
  <si>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</si>
  <si>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</si>
  <si>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</si>
  <si>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</si>
  <si>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</si>
  <si>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</si>
  <si>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</si>
  <si>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</si>
  <si>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</si>
  <si>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</si>
  <si>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</si>
  <si>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</si>
  <si>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</si>
  <si>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</si>
  <si>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</si>
  <si>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</si>
  <si>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</si>
  <si>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</si>
  <si>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</si>
  <si>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</si>
  <si>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</si>
  <si>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</si>
  <si>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</si>
  <si>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</si>
  <si>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</si>
  <si>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</si>
  <si>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</si>
  <si>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</si>
  <si>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</si>
  <si>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</si>
  <si>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</si>
  <si>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</si>
  <si>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</si>
  <si>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</si>
  <si>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</si>
  <si>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</si>
  <si>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</si>
  <si>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</si>
  <si>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</si>
  <si>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</si>
  <si>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</si>
  <si>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</si>
  <si>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</si>
  <si>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</si>
  <si>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</si>
  <si>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</si>
  <si>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</si>
  <si>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</si>
  <si>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</si>
  <si>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</si>
  <si>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</si>
  <si>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</si>
  <si>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</si>
  <si>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</si>
  <si>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</si>
  <si>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</si>
  <si>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</si>
  <si>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</si>
  <si>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</si>
  <si>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</si>
  <si>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</si>
  <si>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</si>
  <si>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</si>
  <si>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</si>
  <si>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</si>
  <si>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</si>
  <si>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</si>
  <si>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</si>
  <si>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</si>
  <si>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</si>
  <si>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</si>
  <si>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</si>
  <si>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</si>
  <si>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</si>
  <si>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</si>
  <si>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</si>
  <si>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</si>
  <si>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</si>
  <si>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</si>
  <si>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</si>
  <si>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</si>
  <si>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</si>
  <si>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</si>
  <si>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</si>
  <si>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</si>
  <si>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</si>
  <si>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</si>
  <si>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</si>
  <si>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</si>
  <si>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</si>
  <si>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</si>
  <si>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</si>
  <si>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</si>
  <si>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</si>
  <si>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</si>
  <si>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</si>
  <si>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</si>
  <si>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</si>
  <si>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</si>
  <si>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</si>
  <si>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</si>
  <si>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</si>
  <si>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</si>
  <si>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</si>
  <si>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</si>
  <si>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</si>
  <si>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</si>
  <si>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</si>
  <si>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</si>
  <si>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</si>
  <si>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</si>
  <si>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</si>
  <si>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</si>
  <si>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</si>
  <si>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</si>
  <si>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</si>
  <si>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</si>
  <si>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</si>
  <si>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</si>
  <si>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</si>
  <si>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</si>
  <si>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</si>
  <si>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</si>
  <si>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</si>
  <si>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</si>
  <si>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</si>
  <si>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</si>
  <si>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</si>
  <si>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</si>
  <si>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</si>
  <si>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</si>
  <si>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</si>
  <si>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</si>
  <si>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</si>
  <si>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</si>
  <si>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</si>
  <si>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</si>
  <si>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</si>
  <si>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</si>
  <si>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</si>
  <si>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</si>
  <si>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</si>
  <si>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</si>
  <si>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</si>
  <si>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</si>
  <si>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</si>
  <si>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</si>
  <si>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</si>
  <si>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</si>
  <si>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</si>
  <si>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</si>
  <si>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</si>
  <si>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</si>
  <si>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</si>
  <si>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</si>
  <si>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</si>
  <si>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</si>
  <si>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</si>
  <si>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</si>
  <si>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</si>
  <si>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</si>
  <si>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</si>
  <si>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</si>
  <si>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</si>
  <si>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</si>
  <si>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</si>
  <si>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</si>
  <si>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</si>
  <si>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</si>
  <si>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</si>
  <si>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</si>
  <si>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</si>
  <si>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</si>
  <si>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</si>
  <si>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</si>
  <si>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</si>
  <si>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</si>
  <si>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</si>
  <si>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</si>
  <si>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</si>
  <si>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</si>
  <si>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</si>
  <si>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</si>
  <si>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</si>
  <si>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</si>
  <si>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</si>
  <si>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</si>
  <si>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</si>
  <si>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</si>
  <si>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</si>
  <si>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</si>
  <si>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</si>
  <si>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</si>
  <si>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</si>
  <si>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</si>
  <si>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</si>
  <si>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</si>
  <si>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</si>
  <si>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</si>
  <si>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</si>
  <si>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</si>
  <si>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</si>
  <si>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</si>
  <si>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</si>
  <si>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</si>
  <si>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</si>
  <si>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</si>
  <si>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</si>
  <si>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</si>
  <si>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</si>
  <si>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</si>
  <si>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</si>
  <si>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</si>
  <si>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</si>
  <si>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</si>
  <si>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</si>
  <si>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</si>
  <si>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</si>
  <si>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</si>
  <si>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</si>
  <si>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</si>
  <si>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</si>
  <si>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</si>
  <si>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</si>
  <si>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</si>
  <si>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</si>
  <si>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</si>
  <si>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</si>
  <si>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</si>
  <si>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</si>
  <si>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</si>
  <si>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</si>
  <si>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</si>
  <si>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</si>
  <si>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</si>
  <si>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</si>
  <si>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</si>
  <si>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</si>
  <si>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</si>
  <si>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</si>
  <si>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</si>
  <si>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</si>
  <si>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</si>
  <si>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</si>
  <si>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</si>
  <si>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</si>
  <si>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</si>
  <si>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</si>
  <si>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</si>
  <si>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</si>
  <si>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</si>
  <si>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</si>
  <si>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</si>
  <si>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</si>
  <si>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</si>
  <si>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</si>
  <si>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</si>
  <si>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</si>
  <si>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</si>
  <si>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</si>
  <si>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</si>
  <si>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</si>
  <si>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</si>
  <si>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</si>
  <si>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</si>
  <si>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</si>
  <si>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</si>
  <si>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</si>
  <si>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</si>
  <si>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</si>
  <si>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</si>
  <si>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</si>
  <si>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</si>
  <si>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</si>
  <si>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</si>
  <si>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</si>
  <si>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</si>
  <si>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</si>
  <si>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</si>
  <si>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</si>
  <si>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</si>
  <si>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</si>
  <si>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</si>
  <si>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</si>
  <si>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</si>
  <si>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</si>
  <si>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</si>
  <si>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</si>
  <si>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</si>
  <si>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</si>
  <si>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</si>
  <si>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</si>
  <si>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</si>
  <si>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</si>
  <si>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</si>
  <si>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</si>
  <si>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</si>
  <si>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</si>
  <si>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</si>
  <si>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</si>
  <si>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</si>
  <si>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</si>
  <si>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</si>
  <si>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</si>
  <si>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</si>
  <si>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</si>
  <si>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</si>
  <si>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</si>
  <si>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</si>
  <si>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</si>
  <si>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</si>
  <si>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</si>
  <si>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</si>
  <si>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</si>
  <si>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</si>
  <si>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</si>
  <si>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</si>
  <si>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</si>
  <si>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</si>
  <si>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</si>
  <si>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</si>
  <si>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</si>
  <si>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</si>
  <si>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</si>
  <si>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</si>
  <si>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</si>
  <si>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</si>
  <si>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</si>
  <si>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</si>
  <si>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</si>
  <si>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</si>
  <si>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</si>
  <si>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</si>
  <si>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</si>
  <si>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</si>
  <si>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</si>
  <si>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</si>
  <si>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</si>
  <si>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</si>
  <si>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</si>
  <si>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</si>
  <si>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</si>
  <si>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</si>
  <si>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</si>
  <si>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</si>
  <si>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</si>
  <si>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</si>
  <si>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</si>
  <si>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</si>
  <si>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</si>
  <si>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</si>
  <si>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</si>
  <si>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</si>
  <si>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</si>
  <si>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</si>
  <si>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</si>
  <si>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</si>
  <si>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</si>
  <si>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</si>
  <si>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</si>
  <si>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</si>
  <si>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</si>
  <si>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</si>
  <si>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</si>
  <si>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</si>
  <si>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</si>
  <si>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</si>
  <si>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</si>
  <si>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</si>
  <si>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</si>
  <si>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</si>
  <si>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</si>
  <si>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</si>
  <si>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</si>
  <si>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</si>
  <si>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</si>
  <si>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</si>
  <si>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</si>
  <si>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</si>
  <si>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</si>
  <si>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</si>
  <si>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</si>
  <si>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</si>
  <si>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</si>
  <si>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</si>
  <si>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</si>
  <si>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</si>
  <si>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</si>
  <si>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</si>
  <si>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</si>
  <si>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</si>
  <si>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</si>
  <si>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</si>
  <si>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</si>
  <si>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</si>
  <si>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</si>
  <si>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</si>
  <si>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</si>
  <si>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</si>
  <si>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</si>
  <si>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</si>
  <si>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</si>
  <si>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</si>
  <si>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</si>
  <si>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</si>
  <si>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</si>
  <si>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</si>
  <si>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</si>
  <si>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</si>
  <si>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</si>
  <si>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</si>
  <si>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</si>
  <si>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</si>
  <si>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</si>
  <si>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</si>
  <si>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</si>
  <si>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</si>
  <si>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</si>
  <si>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</si>
  <si>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</si>
  <si>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</si>
  <si>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</si>
  <si>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</si>
  <si>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</si>
  <si>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</si>
  <si>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</si>
  <si>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</si>
  <si>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</si>
  <si>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</si>
  <si>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</si>
  <si>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</si>
  <si>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</si>
  <si>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</si>
  <si>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</si>
  <si>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</si>
  <si>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</si>
  <si>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</si>
  <si>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</si>
  <si>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</si>
  <si>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</si>
  <si>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</si>
  <si>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</si>
  <si>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</si>
  <si>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</si>
  <si>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</si>
  <si>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</si>
  <si>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</si>
  <si>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</si>
  <si>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</si>
  <si>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</si>
  <si>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</si>
  <si>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</si>
  <si>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</si>
  <si>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</si>
  <si>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</si>
  <si>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</si>
  <si>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</si>
  <si>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</si>
  <si>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</si>
  <si>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</si>
  <si>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</si>
  <si>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</si>
  <si>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</si>
  <si>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</si>
  <si>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</si>
  <si>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</si>
  <si>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</si>
  <si>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</si>
  <si>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</si>
  <si>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</si>
  <si>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</si>
  <si>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</si>
  <si>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</si>
  <si>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</si>
  <si>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</si>
  <si>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</si>
  <si>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</si>
  <si>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</si>
  <si>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</si>
  <si>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</si>
  <si>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</si>
  <si>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</si>
  <si>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</si>
  <si>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</si>
  <si>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</si>
  <si>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</si>
  <si>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</si>
  <si>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</si>
  <si>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</si>
  <si>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</si>
  <si>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</si>
  <si>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</si>
  <si>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</si>
  <si>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</si>
  <si>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</si>
  <si>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</si>
  <si>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</si>
  <si>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</si>
  <si>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</si>
  <si>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</si>
  <si>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</si>
  <si>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</si>
  <si>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</si>
  <si>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</si>
  <si>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</si>
  <si>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</si>
  <si>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</si>
  <si>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</si>
  <si>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</si>
  <si>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</si>
  <si>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</si>
  <si>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</si>
  <si>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</si>
  <si>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</si>
  <si>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</si>
  <si>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</si>
  <si>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</si>
  <si>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</si>
  <si>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</si>
  <si>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</si>
  <si>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</si>
  <si>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</si>
  <si>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</si>
  <si>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</si>
  <si>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</si>
  <si>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</si>
  <si>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</si>
  <si>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</si>
  <si>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</si>
  <si>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</si>
  <si>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</si>
  <si>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</si>
  <si>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</si>
  <si>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</si>
  <si>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</si>
  <si>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</si>
  <si>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</si>
  <si>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</si>
  <si>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</si>
  <si>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</si>
  <si>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</si>
  <si>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</si>
  <si>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</si>
  <si>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</si>
  <si>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</si>
  <si>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</si>
  <si>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</si>
  <si>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</si>
  <si>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</si>
  <si>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</si>
  <si>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</si>
  <si>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</si>
  <si>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</si>
  <si>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</si>
  <si>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</si>
  <si>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</si>
  <si>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</si>
  <si>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</si>
  <si>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</si>
  <si>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</si>
  <si>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</si>
  <si>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</si>
  <si>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</si>
  <si>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</si>
  <si>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</si>
  <si>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</si>
  <si>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</si>
  <si>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</si>
  <si>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</si>
  <si>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</si>
  <si>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</si>
  <si>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</si>
  <si>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</si>
  <si>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</si>
  <si>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</si>
  <si>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</si>
  <si>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</si>
  <si>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</si>
  <si>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</si>
  <si>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</si>
  <si>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</si>
  <si>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</si>
  <si>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</si>
  <si>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</si>
  <si>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</si>
  <si>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</si>
  <si>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</si>
  <si>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</si>
  <si>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</si>
  <si>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</si>
  <si>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</si>
  <si>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</si>
  <si>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</si>
  <si>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</si>
  <si>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</si>
  <si>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</si>
  <si>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</si>
  <si>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</si>
  <si>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</si>
  <si>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</si>
  <si>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</si>
  <si>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</si>
  <si>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</si>
  <si>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</si>
  <si>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</si>
  <si>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</si>
  <si>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</si>
  <si>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</si>
  <si>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</si>
  <si>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</si>
  <si>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</si>
  <si>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</si>
  <si>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</si>
  <si>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</si>
  <si>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</si>
  <si>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</si>
  <si>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</si>
  <si>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</si>
  <si>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</si>
  <si>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</si>
  <si>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</si>
  <si>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</si>
  <si>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</si>
  <si>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</si>
  <si>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</si>
  <si>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</si>
  <si>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</si>
  <si>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</si>
  <si>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</si>
  <si>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</si>
  <si>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</si>
  <si>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</si>
  <si>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</si>
  <si>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</si>
  <si>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</si>
  <si>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</si>
  <si>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</si>
  <si>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</si>
  <si>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</si>
  <si>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</si>
  <si>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</si>
  <si>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</si>
  <si>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</si>
  <si>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</si>
  <si>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</si>
  <si>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</si>
  <si>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</si>
  <si>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</si>
  <si>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</si>
  <si>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</si>
  <si>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</si>
  <si>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</si>
  <si>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</si>
  <si>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</si>
  <si>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</si>
  <si>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</si>
  <si>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</si>
  <si>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</si>
  <si>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</si>
  <si>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</si>
  <si>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</si>
  <si>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</si>
  <si>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</si>
  <si>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</si>
  <si>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</si>
  <si>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</si>
  <si>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</si>
  <si>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</si>
  <si>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</si>
  <si>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</si>
  <si>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</si>
  <si>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</si>
  <si>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</si>
  <si>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</si>
  <si>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</si>
  <si>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</si>
  <si>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</si>
  <si>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</si>
  <si>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</si>
  <si>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</si>
  <si>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</si>
  <si>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</si>
  <si>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</si>
  <si>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</si>
  <si>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</si>
  <si>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</si>
  <si>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</si>
  <si>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</si>
  <si>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</si>
  <si>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</si>
  <si>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</si>
  <si>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</si>
  <si>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</si>
  <si>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</si>
  <si>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</si>
  <si>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</si>
  <si>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</si>
  <si>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</si>
  <si>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</si>
  <si>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</si>
  <si>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</si>
  <si>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</si>
  <si>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</si>
  <si>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</si>
  <si>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</si>
  <si>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</si>
  <si>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</si>
  <si>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</si>
  <si>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</si>
  <si>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</si>
  <si>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</si>
  <si>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</si>
  <si>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</si>
  <si>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</si>
  <si>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</si>
  <si>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</si>
  <si>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</si>
  <si>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</si>
  <si>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</si>
  <si>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</si>
  <si>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</si>
  <si>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</si>
  <si>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</si>
  <si>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</si>
  <si>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</si>
  <si>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</si>
  <si>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</si>
  <si>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</si>
  <si>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</si>
  <si>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</si>
  <si>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</si>
  <si>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</si>
  <si>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</si>
  <si>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</si>
  <si>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</si>
  <si>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</si>
  <si>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</si>
  <si>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</si>
  <si>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</si>
  <si>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</si>
  <si>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</si>
  <si>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</si>
  <si>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</si>
  <si>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</si>
  <si>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</si>
  <si>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</si>
  <si>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</si>
  <si>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</si>
  <si>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</si>
  <si>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</si>
  <si>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</si>
  <si>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</si>
  <si>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</si>
  <si>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</si>
  <si>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</si>
  <si>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</si>
  <si>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</si>
  <si>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</si>
  <si>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</si>
  <si>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</si>
  <si>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</si>
  <si>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</si>
  <si>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</si>
  <si>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</si>
  <si>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</si>
  <si>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</si>
  <si>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</si>
  <si>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</si>
  <si>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</si>
  <si>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</si>
  <si>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</si>
  <si>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</si>
  <si>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</si>
  <si>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</si>
  <si>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</si>
  <si>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</si>
  <si>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</si>
  <si>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</si>
  <si>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</si>
  <si>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</si>
  <si>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</si>
  <si>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</si>
  <si>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</si>
  <si>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</si>
  <si>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</si>
  <si>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</si>
  <si>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</si>
  <si>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</si>
  <si>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</si>
  <si>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</si>
  <si>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</si>
  <si>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</si>
  <si>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</si>
  <si>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</si>
  <si>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</si>
  <si>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</si>
  <si>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</si>
  <si>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</si>
  <si>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</si>
  <si>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</si>
  <si>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</si>
  <si>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</si>
  <si>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</si>
  <si>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</si>
  <si>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</si>
  <si>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</si>
  <si>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</si>
  <si>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</si>
  <si>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</si>
  <si>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</si>
  <si>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</si>
  <si>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</si>
  <si>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</si>
  <si>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</si>
  <si>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</si>
  <si>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</si>
  <si>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</si>
  <si>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</si>
  <si>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</si>
  <si>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</si>
  <si>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</si>
  <si>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</si>
  <si>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</si>
  <si>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</si>
  <si>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</si>
  <si>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</si>
  <si>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</si>
  <si>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</si>
  <si>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</si>
  <si>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</si>
  <si>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</si>
  <si>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</si>
  <si>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</si>
  <si>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</si>
  <si>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</si>
  <si>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</si>
  <si>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</si>
  <si>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</si>
  <si>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</si>
  <si>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</si>
  <si>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</si>
  <si>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</si>
  <si>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</si>
  <si>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</si>
  <si>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</si>
  <si>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</si>
  <si>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</si>
  <si>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</si>
  <si>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</si>
  <si>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</si>
  <si>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</si>
  <si>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</si>
  <si>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</si>
  <si>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</si>
  <si>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</si>
  <si>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</si>
  <si>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</si>
  <si>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</si>
  <si>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</si>
  <si>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</si>
  <si>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</si>
  <si>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</si>
  <si>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</si>
  <si>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</si>
  <si>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</si>
  <si>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</si>
  <si>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</si>
  <si>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</si>
  <si>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</si>
  <si>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</si>
  <si>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</si>
  <si>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</si>
  <si>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</si>
  <si>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</si>
  <si>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</si>
  <si>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</si>
  <si>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</si>
  <si>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</si>
  <si>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</si>
  <si>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</si>
  <si>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</si>
  <si>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</si>
  <si>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</si>
  <si>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</si>
  <si>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</si>
  <si>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</si>
  <si>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</si>
  <si>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</si>
  <si>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</si>
  <si>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</si>
  <si>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</si>
  <si>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</si>
  <si>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</si>
  <si>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</si>
  <si>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</si>
  <si>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</si>
  <si>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</si>
  <si>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</si>
  <si>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</si>
  <si>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</si>
  <si>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</si>
  <si>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</si>
  <si>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</si>
  <si>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</si>
  <si>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</si>
  <si>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</si>
  <si>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</si>
  <si>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</si>
  <si>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</si>
  <si>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</si>
  <si>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</si>
  <si>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</si>
  <si>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</si>
  <si>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</si>
  <si>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</si>
  <si>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</si>
  <si>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</si>
  <si>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</si>
  <si>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</si>
  <si>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</si>
  <si>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</si>
  <si>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</si>
  <si>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</si>
  <si>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</si>
  <si>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</si>
  <si>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</si>
  <si>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</si>
  <si>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</si>
  <si>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</si>
  <si>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</si>
  <si>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</si>
  <si>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</si>
  <si>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</si>
  <si>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</si>
  <si>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</si>
  <si>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</si>
  <si>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</si>
  <si>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</si>
  <si>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</si>
  <si>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</si>
  <si>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</si>
  <si>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</si>
  <si>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</si>
  <si>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</si>
  <si>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</si>
  <si>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</si>
  <si>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</si>
  <si>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</si>
  <si>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</si>
  <si>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</si>
  <si>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</si>
  <si>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</si>
  <si>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</si>
  <si>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</si>
  <si>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</si>
  <si>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</si>
  <si>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</si>
  <si>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</si>
  <si>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</si>
  <si>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</si>
  <si>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</si>
  <si>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</si>
  <si>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</si>
  <si>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</si>
  <si>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</si>
  <si>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</si>
  <si>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</si>
  <si>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</si>
  <si>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</si>
  <si>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</si>
  <si>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</si>
  <si>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</si>
  <si>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</si>
  <si>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</si>
  <si>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</si>
  <si>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</si>
  <si>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</si>
  <si>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</si>
  <si>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</si>
  <si>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</si>
  <si>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</si>
  <si>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</si>
  <si>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</si>
  <si>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</si>
  <si>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</si>
  <si>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</si>
  <si>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</si>
  <si>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</si>
  <si>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</si>
  <si>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</si>
  <si>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</si>
  <si>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</si>
  <si>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</si>
  <si>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</si>
  <si>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</si>
  <si>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</si>
  <si>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</si>
  <si>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</si>
  <si>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</si>
  <si>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</si>
  <si>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</si>
  <si>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</si>
  <si>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</si>
  <si>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</si>
  <si>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</si>
  <si>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</si>
  <si>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</si>
  <si>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</si>
  <si>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</si>
  <si>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</si>
  <si>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</si>
  <si>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</si>
  <si>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</si>
  <si>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</si>
  <si>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</si>
  <si>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</si>
  <si>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</si>
  <si>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</si>
  <si>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</si>
  <si>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</si>
  <si>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</si>
  <si>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</si>
  <si>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</si>
  <si>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</si>
  <si>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</si>
  <si>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</si>
  <si>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</si>
  <si>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</si>
  <si>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</si>
  <si>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</si>
  <si>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</si>
  <si>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</si>
  <si>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</si>
  <si>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</si>
  <si>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</si>
  <si>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</si>
  <si>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</si>
  <si>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</si>
  <si>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</si>
  <si>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</si>
  <si>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</si>
  <si>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</si>
  <si>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</si>
  <si>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</si>
  <si>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</si>
  <si>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</si>
  <si>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</si>
  <si>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</si>
  <si>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</si>
  <si>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</si>
  <si>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</si>
  <si>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</si>
  <si>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</si>
  <si>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</si>
  <si>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</si>
  <si>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</si>
  <si>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</si>
  <si>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</si>
  <si>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</si>
  <si>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</si>
  <si>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</si>
  <si>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</si>
  <si>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</si>
  <si>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</si>
  <si>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</si>
  <si>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</si>
  <si>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</si>
  <si>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</si>
  <si>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</si>
  <si>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</si>
  <si>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</si>
  <si>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</si>
  <si>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</si>
  <si>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</si>
  <si>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</si>
  <si>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</si>
  <si>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</si>
  <si>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</si>
  <si>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</si>
  <si>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</si>
  <si>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</si>
  <si>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</si>
  <si>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</si>
  <si>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</si>
  <si>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</si>
  <si>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</si>
  <si>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</si>
  <si>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</si>
  <si>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</si>
  <si>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</si>
  <si>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</si>
  <si>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</si>
  <si>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</si>
  <si>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</si>
  <si>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</si>
  <si>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</si>
  <si>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</si>
  <si>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</si>
  <si>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</si>
  <si>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</si>
  <si>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</si>
  <si>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</si>
  <si>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</si>
  <si>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</si>
  <si>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</si>
  <si>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</si>
  <si>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</si>
  <si>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</si>
  <si>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</si>
  <si>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</si>
  <si>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</si>
  <si>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</si>
  <si>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</si>
  <si>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</si>
  <si>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</si>
  <si>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</si>
  <si>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</si>
  <si>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</si>
  <si>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</si>
  <si>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</si>
  <si>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</si>
  <si>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</si>
  <si>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</si>
  <si>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</si>
  <si>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</si>
  <si>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</si>
  <si>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</si>
  <si>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</si>
  <si>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</si>
  <si>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</si>
  <si>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</si>
  <si>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</si>
  <si>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</si>
  <si>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</si>
  <si>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</si>
  <si>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</si>
  <si>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</si>
  <si>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</si>
  <si>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</si>
  <si>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</si>
  <si>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</si>
  <si>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</si>
  <si>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</si>
  <si>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</si>
  <si>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</si>
  <si>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</si>
  <si>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</si>
  <si>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</si>
  <si>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</si>
  <si>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</si>
  <si>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</si>
  <si>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</si>
  <si>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</si>
  <si>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</si>
  <si>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</si>
  <si>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</si>
  <si>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</si>
  <si>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</si>
  <si>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</si>
  <si>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</si>
  <si>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</si>
  <si>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</si>
  <si>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</si>
  <si>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</si>
  <si>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</si>
  <si>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</si>
  <si>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</si>
  <si>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</si>
  <si>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</si>
  <si>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</si>
  <si>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</si>
  <si>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</si>
  <si>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</si>
  <si>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</si>
  <si>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</si>
  <si>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</si>
  <si>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</si>
  <si>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</si>
  <si>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</si>
  <si>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</si>
  <si>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</si>
  <si>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</si>
  <si>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</si>
  <si>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</si>
  <si>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</si>
  <si>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</si>
  <si>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</si>
  <si>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</si>
  <si>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</si>
  <si>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</si>
  <si>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</si>
  <si>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</si>
  <si>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</si>
  <si>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</si>
  <si>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</si>
  <si>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</si>
  <si>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</si>
  <si>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</si>
  <si>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</si>
  <si>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</si>
  <si>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</si>
  <si>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</si>
  <si>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</si>
  <si>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</si>
  <si>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</si>
  <si>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</si>
  <si>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</si>
  <si>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</si>
  <si>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</si>
  <si>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</si>
  <si>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</si>
  <si>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</si>
  <si>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</si>
  <si>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</si>
  <si>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</si>
  <si>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</si>
  <si>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</si>
  <si>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</si>
  <si>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</si>
  <si>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</si>
  <si>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</si>
  <si>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</si>
  <si>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</si>
  <si>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</si>
  <si>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</si>
  <si>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</si>
  <si>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</si>
  <si>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</si>
  <si>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</si>
  <si>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</si>
  <si>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</si>
  <si>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</si>
  <si>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</si>
  <si>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</si>
  <si>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</si>
  <si>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</si>
  <si>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</si>
  <si>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</si>
  <si>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</si>
  <si>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</si>
  <si>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</si>
  <si>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</si>
  <si>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</si>
  <si>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</si>
  <si>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</si>
  <si>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</si>
  <si>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</si>
  <si>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</si>
  <si>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</si>
  <si>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</si>
  <si>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</si>
  <si>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</si>
  <si>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</si>
  <si>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</si>
  <si>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</si>
  <si>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</si>
  <si>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</si>
  <si>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</si>
  <si>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</si>
  <si>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</si>
  <si>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</si>
  <si>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</si>
  <si>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</si>
  <si>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</si>
  <si>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</si>
  <si>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</si>
  <si>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</si>
  <si>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</si>
  <si>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</si>
  <si>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</si>
  <si>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</si>
  <si>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</si>
  <si>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</si>
  <si>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</si>
  <si>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</si>
  <si>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</si>
  <si>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</si>
  <si>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</si>
  <si>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</si>
  <si>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</si>
  <si>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</si>
  <si>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</si>
  <si>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</si>
  <si>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</si>
  <si>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</si>
  <si>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</si>
  <si>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</si>
  <si>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</si>
  <si>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</si>
  <si>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</si>
  <si>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</si>
  <si>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</si>
  <si>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</si>
  <si>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</si>
  <si>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</si>
  <si>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</si>
  <si>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</si>
  <si>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</si>
  <si>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</si>
  <si>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</si>
  <si>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</si>
  <si>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</si>
  <si>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</si>
  <si>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</si>
  <si>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</si>
  <si>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</si>
  <si>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</si>
  <si>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</si>
  <si>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</si>
  <si>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</si>
  <si>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</si>
  <si>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</si>
  <si>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</si>
  <si>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</si>
  <si>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</si>
  <si>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</si>
  <si>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</si>
  <si>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</si>
  <si>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</si>
  <si>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</si>
  <si>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</si>
  <si>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</si>
  <si>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</si>
  <si>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</si>
  <si>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</si>
  <si>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</si>
  <si>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</si>
  <si>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</si>
  <si>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</si>
  <si>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</si>
  <si>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</si>
  <si>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</si>
  <si>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</si>
  <si>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</si>
  <si>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</si>
  <si>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</si>
  <si>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</si>
  <si>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</si>
  <si>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</si>
  <si>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</si>
  <si>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</si>
  <si>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</si>
  <si>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</si>
  <si>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</si>
  <si>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</si>
  <si>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</si>
  <si>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</si>
  <si>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</si>
  <si>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</si>
  <si>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</si>
  <si>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</si>
  <si>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</si>
  <si>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</si>
  <si>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</si>
  <si>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</si>
  <si>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</si>
  <si>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</si>
  <si>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</si>
  <si>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</si>
  <si>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</si>
  <si>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</si>
  <si>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</si>
  <si>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</si>
  <si>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</si>
  <si>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</si>
  <si>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</si>
  <si>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</si>
  <si>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</si>
  <si>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</si>
  <si>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</si>
  <si>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</si>
  <si>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</si>
  <si>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</si>
  <si>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</si>
  <si>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</si>
  <si>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</si>
  <si>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</si>
  <si>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</si>
  <si>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</si>
  <si>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</si>
  <si>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</si>
  <si>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</si>
  <si>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</si>
  <si>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</si>
  <si>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</si>
  <si>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</si>
  <si>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</si>
  <si>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</si>
  <si>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</si>
  <si>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</si>
  <si>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</si>
  <si>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</si>
  <si>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</si>
  <si>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</si>
  <si>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</si>
  <si>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</si>
  <si>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</si>
  <si>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</si>
  <si>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</si>
  <si>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</si>
  <si>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</si>
  <si>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</si>
  <si>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</si>
  <si>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</si>
  <si>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</si>
  <si>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</si>
  <si>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</si>
  <si>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</si>
  <si>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</si>
  <si>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</si>
  <si>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</si>
  <si>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</si>
  <si>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</si>
  <si>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</si>
  <si>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</si>
  <si>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</si>
  <si>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</si>
  <si>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</si>
  <si>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</si>
  <si>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</si>
  <si>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</si>
  <si>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</si>
  <si>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</si>
  <si>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</si>
  <si>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</si>
  <si>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</si>
  <si>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</si>
  <si>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</si>
  <si>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</si>
  <si>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</si>
  <si>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</si>
  <si>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</si>
  <si>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</si>
  <si>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</si>
  <si>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</si>
  <si>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</si>
  <si>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</si>
  <si>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</si>
  <si>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</si>
  <si>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</si>
  <si>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</si>
  <si>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</si>
  <si>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</si>
  <si>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</si>
  <si>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</si>
  <si>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</si>
  <si>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</si>
  <si>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</si>
  <si>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</si>
  <si>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</si>
  <si>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</si>
  <si>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</si>
  <si>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</si>
  <si>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</si>
  <si>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</si>
  <si>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</si>
  <si>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</si>
  <si>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</si>
  <si>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</si>
  <si>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</si>
  <si>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</si>
  <si>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</si>
  <si>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</si>
  <si>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</si>
  <si>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</si>
  <si>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</si>
  <si>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</si>
  <si>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</si>
  <si>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</si>
  <si>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</si>
  <si>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</si>
  <si>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</si>
  <si>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</si>
  <si>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</si>
  <si>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</si>
  <si>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</si>
  <si>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</si>
  <si>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</si>
  <si>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</si>
  <si>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</si>
  <si>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</si>
  <si>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</si>
  <si>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</si>
  <si>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</si>
  <si>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</si>
  <si>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</si>
  <si>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</si>
  <si>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</si>
  <si>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</si>
  <si>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</si>
  <si>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</si>
  <si>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</si>
  <si>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</si>
  <si>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</si>
  <si>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</si>
  <si>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</si>
  <si>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</si>
  <si>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</si>
  <si>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</si>
  <si>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</si>
  <si>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</si>
  <si>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</si>
  <si>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</si>
  <si>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</si>
  <si>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</si>
  <si>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</si>
  <si>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</si>
  <si>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</si>
  <si>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</si>
  <si>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</si>
  <si>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</si>
  <si>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</si>
  <si>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</si>
  <si>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</si>
  <si>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</si>
  <si>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</si>
  <si>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</si>
  <si>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</si>
  <si>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</si>
  <si>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</si>
  <si>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</si>
  <si>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</si>
  <si>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</si>
  <si>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</si>
  <si>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</si>
  <si>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</si>
  <si>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</si>
  <si>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</si>
  <si>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</si>
  <si>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</si>
  <si>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</si>
  <si>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</si>
  <si>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</si>
  <si>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</si>
  <si>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</si>
  <si>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</si>
  <si>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</si>
  <si>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</si>
  <si>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</si>
  <si>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</si>
  <si>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</si>
  <si>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</si>
  <si>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</si>
  <si>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</si>
  <si>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</si>
  <si>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</si>
  <si>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</si>
  <si>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</si>
  <si>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</si>
  <si>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</si>
  <si>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</si>
  <si>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</si>
  <si>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</si>
  <si>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</si>
  <si>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</si>
  <si>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</si>
  <si>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</si>
  <si>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</si>
  <si>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</si>
  <si>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</si>
  <si>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</si>
  <si>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</si>
  <si>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</si>
  <si>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</si>
  <si>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</si>
  <si>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</si>
  <si>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</si>
  <si>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</si>
  <si>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</si>
  <si>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</si>
  <si>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</si>
  <si>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</si>
  <si>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</si>
  <si>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</si>
  <si>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</si>
  <si>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</si>
  <si>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</si>
  <si>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</si>
  <si>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</si>
  <si>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</si>
  <si>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</si>
  <si>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</si>
  <si>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</si>
  <si>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</si>
  <si>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</si>
  <si>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</si>
  <si>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</si>
  <si>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</si>
  <si>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</si>
  <si>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</si>
  <si>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</si>
  <si>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</si>
  <si>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</si>
  <si>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</si>
  <si>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</si>
  <si>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</si>
  <si>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</si>
  <si>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</si>
  <si>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</si>
  <si>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</si>
  <si>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</si>
  <si>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</si>
  <si>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</si>
  <si>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</si>
  <si>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</si>
  <si>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</si>
  <si>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</si>
  <si>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</si>
  <si>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</si>
  <si>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</si>
  <si>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</si>
  <si>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</si>
  <si>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</si>
  <si>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</si>
  <si>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</si>
  <si>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</si>
  <si>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</si>
  <si>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</si>
  <si>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</si>
  <si>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</si>
  <si>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</si>
  <si>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</si>
  <si>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</si>
  <si>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</si>
  <si>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</si>
  <si>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</si>
  <si>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</si>
  <si>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</si>
  <si>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</si>
  <si>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</si>
  <si>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</si>
  <si>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</si>
  <si>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</si>
  <si>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</si>
  <si>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</si>
  <si>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</si>
  <si>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</si>
  <si>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</si>
  <si>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</si>
  <si>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</si>
  <si>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</si>
  <si>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</si>
  <si>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</si>
  <si>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</si>
  <si>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</si>
  <si>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</si>
  <si>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</si>
  <si>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</si>
  <si>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</si>
  <si>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</si>
  <si>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</si>
  <si>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</si>
  <si>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</si>
  <si>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</si>
  <si>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</si>
  <si>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</si>
  <si>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</si>
  <si>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</si>
  <si>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</si>
  <si>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</si>
  <si>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</si>
  <si>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</si>
  <si>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</si>
  <si>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</si>
  <si>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</si>
  <si>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</si>
  <si>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</si>
  <si>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</si>
  <si>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</si>
  <si>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</si>
  <si>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</si>
  <si>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</si>
  <si>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</si>
  <si>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</si>
  <si>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</si>
  <si>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</si>
  <si>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</si>
  <si>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</si>
  <si>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</si>
  <si>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</si>
  <si>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</si>
  <si>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</si>
  <si>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</si>
  <si>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</si>
  <si>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</si>
  <si>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</si>
  <si>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</si>
  <si>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</si>
  <si>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</si>
  <si>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</si>
  <si>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</si>
  <si>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</si>
  <si>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</si>
  <si>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</si>
  <si>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</si>
  <si>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</si>
  <si>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</si>
  <si>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</si>
  <si>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</si>
  <si>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</si>
  <si>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</si>
  <si>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</si>
  <si>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</si>
  <si>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</si>
  <si>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</si>
  <si>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</si>
  <si>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</si>
  <si>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</si>
  <si>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</si>
  <si>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</si>
  <si>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</si>
  <si>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</si>
  <si>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</si>
  <si>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</si>
  <si>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</si>
  <si>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</si>
  <si>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</si>
  <si>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</si>
  <si>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</si>
  <si>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</si>
  <si>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</si>
  <si>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</si>
  <si>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</si>
  <si>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</si>
  <si>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</si>
  <si>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</si>
  <si>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</si>
  <si>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</si>
  <si>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</si>
  <si>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</si>
  <si>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</si>
  <si>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</si>
  <si>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</si>
  <si>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</si>
  <si>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</si>
  <si>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</si>
  <si>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</si>
  <si>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</si>
  <si>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</si>
  <si>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</si>
  <si>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</si>
  <si>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</si>
  <si>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</si>
  <si>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</si>
  <si>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</si>
  <si>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</si>
  <si>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</si>
  <si>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</si>
  <si>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</si>
  <si>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</si>
  <si>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</si>
  <si>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</si>
  <si>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</si>
  <si>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</si>
  <si>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</si>
  <si>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</si>
  <si>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</si>
  <si>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</si>
  <si>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</si>
  <si>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</si>
  <si>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</si>
  <si>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</si>
  <si>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</si>
  <si>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</si>
  <si>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</si>
  <si>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</si>
  <si>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</si>
  <si>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</si>
  <si>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</si>
  <si>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</si>
  <si>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</si>
  <si>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</si>
  <si>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</si>
  <si>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</si>
  <si>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</si>
  <si>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</si>
  <si>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</si>
  <si>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</si>
  <si>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</si>
  <si>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</si>
  <si>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</si>
  <si>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</si>
  <si>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</si>
  <si>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</si>
  <si>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</si>
  <si>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</si>
  <si>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</si>
  <si>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</si>
  <si>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</si>
  <si>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</si>
  <si>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</si>
  <si>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</si>
  <si>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</si>
  <si>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</si>
  <si>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</si>
  <si>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</si>
  <si>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</si>
  <si>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</si>
  <si>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</si>
  <si>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</si>
  <si>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</si>
  <si>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</si>
  <si>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</si>
  <si>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</si>
  <si>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</si>
  <si>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</si>
  <si>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</si>
  <si>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</si>
  <si>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</si>
  <si>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</si>
  <si>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</si>
  <si>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</si>
  <si>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</si>
  <si>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</si>
  <si>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</si>
  <si>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</si>
  <si>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</si>
  <si>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</si>
  <si>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</si>
  <si>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</si>
  <si>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</si>
  <si>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</si>
  <si>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</si>
  <si>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</si>
  <si>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</si>
  <si>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</si>
  <si>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</si>
  <si>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</si>
  <si>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</si>
  <si>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</si>
  <si>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</si>
  <si>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</si>
  <si>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</si>
  <si>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</si>
  <si>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</si>
  <si>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</si>
  <si>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</si>
  <si>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</si>
  <si>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</si>
  <si>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</si>
  <si>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</si>
  <si>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</si>
  <si>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</si>
  <si>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</si>
  <si>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</si>
  <si>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</si>
  <si>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</si>
  <si>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</si>
  <si>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</si>
  <si>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</si>
  <si>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</si>
  <si>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</si>
  <si>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</si>
  <si>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</si>
  <si>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</si>
  <si>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</si>
  <si>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</si>
  <si>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</si>
  <si>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</si>
  <si>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</si>
  <si>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</si>
  <si>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</si>
  <si>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</si>
  <si>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</si>
  <si>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</si>
  <si>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</si>
  <si>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</si>
  <si>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</si>
  <si>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</si>
  <si>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</si>
  <si>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</si>
  <si>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</si>
  <si>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</si>
  <si>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</si>
  <si>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</si>
  <si>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</si>
  <si>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</si>
  <si>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</si>
  <si>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</si>
  <si>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</si>
  <si>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</si>
  <si>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</si>
  <si>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</si>
  <si>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</si>
  <si>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</si>
  <si>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</si>
  <si>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</si>
  <si>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</si>
  <si>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</si>
  <si>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</si>
  <si>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</si>
  <si>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</si>
  <si>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</si>
  <si>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</si>
  <si>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</si>
  <si>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</si>
  <si>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</si>
  <si>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</si>
  <si>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</si>
  <si>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</si>
  <si>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</si>
  <si>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</si>
  <si>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</si>
  <si>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</si>
  <si>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</si>
  <si>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</si>
  <si>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</si>
  <si>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</si>
  <si>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</si>
  <si>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</si>
  <si>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</si>
  <si>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</si>
  <si>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</si>
  <si>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</si>
  <si>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</si>
  <si>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</si>
  <si>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</si>
  <si>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</si>
  <si>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</si>
  <si>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</si>
  <si>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</si>
  <si>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</si>
  <si>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</si>
  <si>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</si>
  <si>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</si>
  <si>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</si>
  <si>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</si>
  <si>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</si>
  <si>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</si>
  <si>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</si>
  <si>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</si>
  <si>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</si>
  <si>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</si>
  <si>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</si>
  <si>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</si>
  <si>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</si>
  <si>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</si>
  <si>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</si>
  <si>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</si>
  <si>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</si>
  <si>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</si>
  <si>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</si>
  <si>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</si>
  <si>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</si>
  <si>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</si>
  <si>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</si>
  <si>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</si>
  <si>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</si>
  <si>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</si>
  <si>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</si>
  <si>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</si>
  <si>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</si>
  <si>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</si>
  <si>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</si>
  <si>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</si>
  <si>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</si>
  <si>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</si>
  <si>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</si>
  <si>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</si>
  <si>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</si>
  <si>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</si>
  <si>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</si>
  <si>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</si>
  <si>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</si>
  <si>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</si>
  <si>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</si>
  <si>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</si>
  <si>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</si>
  <si>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</si>
  <si>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</si>
  <si>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</si>
  <si>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</si>
  <si>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</si>
  <si>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</si>
  <si>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</si>
  <si>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</si>
  <si>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</si>
  <si>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</si>
  <si>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</si>
  <si>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</si>
  <si>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</si>
  <si>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</si>
  <si>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</si>
  <si>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</si>
  <si>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</si>
  <si>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</si>
  <si>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</si>
  <si>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</si>
  <si>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</si>
  <si>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</si>
  <si>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</si>
  <si>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</si>
  <si>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</si>
  <si>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</si>
  <si>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</si>
  <si>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</si>
  <si>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</si>
  <si>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</si>
  <si>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</si>
  <si>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</si>
  <si>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</si>
  <si>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</si>
  <si>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</si>
  <si>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</si>
  <si>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</si>
  <si>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</si>
  <si>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</si>
  <si>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</si>
  <si>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</si>
  <si>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</si>
  <si>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</si>
  <si>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</si>
  <si>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</si>
  <si>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</si>
  <si>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</si>
  <si>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</si>
  <si>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</si>
  <si>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</si>
  <si>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</si>
  <si>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</si>
  <si>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</si>
  <si>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</si>
  <si>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</si>
  <si>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</si>
  <si>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</si>
  <si>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</si>
  <si>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</si>
  <si>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</si>
  <si>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</si>
  <si>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</si>
  <si>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</si>
  <si>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</si>
  <si>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</si>
  <si>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</si>
  <si>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</si>
  <si>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</si>
  <si>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</si>
  <si>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</si>
  <si>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</si>
  <si>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</si>
  <si>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</si>
  <si>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</si>
  <si>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</si>
  <si>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</si>
  <si>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</si>
  <si>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</si>
  <si>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</si>
  <si>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</si>
  <si>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</si>
  <si>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</si>
  <si>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</si>
  <si>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</si>
  <si>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</si>
  <si>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</si>
  <si>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</si>
  <si>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</si>
  <si>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</si>
  <si>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</si>
  <si>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</si>
  <si>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</si>
  <si>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</si>
  <si>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</si>
  <si>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</si>
  <si>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</si>
  <si>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</si>
  <si>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</si>
  <si>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</si>
  <si>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</si>
  <si>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</si>
  <si>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</si>
  <si>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</si>
  <si>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</si>
  <si>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</si>
  <si>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</si>
  <si>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</si>
  <si>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</si>
  <si>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</si>
  <si>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</si>
  <si>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</si>
  <si>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</si>
  <si>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</si>
  <si>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</si>
  <si>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</si>
  <si>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</si>
  <si>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</si>
  <si>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</si>
  <si>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</si>
  <si>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</si>
  <si>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</si>
  <si>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</si>
  <si>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</si>
  <si>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</si>
  <si>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</si>
  <si>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</si>
  <si>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</si>
  <si>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</si>
  <si>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</si>
  <si>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</si>
  <si>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</si>
  <si>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</si>
  <si>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</si>
  <si>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</si>
  <si>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</si>
  <si>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</si>
  <si>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</si>
  <si>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</si>
  <si>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</si>
  <si>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</si>
  <si>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</si>
  <si>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</si>
  <si>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</si>
  <si>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</si>
  <si>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</si>
  <si>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</si>
  <si>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</si>
  <si>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</si>
  <si>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</si>
  <si>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</si>
  <si>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</si>
  <si>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</si>
  <si>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</si>
  <si>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</si>
  <si>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</si>
  <si>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</si>
  <si>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</si>
  <si>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</si>
  <si>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</si>
  <si>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</si>
  <si>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</si>
  <si>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</si>
  <si>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</si>
  <si>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</si>
  <si>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</si>
  <si>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</si>
  <si>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</si>
  <si>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</si>
  <si>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</si>
  <si>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</si>
  <si>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</si>
  <si>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</si>
  <si>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</si>
  <si>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</si>
  <si>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</si>
  <si>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</si>
  <si>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</si>
  <si>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</si>
  <si>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</si>
  <si>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</si>
  <si>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</si>
  <si>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</si>
  <si>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</si>
  <si>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</si>
  <si>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</si>
  <si>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</si>
  <si>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</si>
  <si>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</si>
  <si>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</si>
  <si>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</si>
  <si>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</si>
  <si>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</si>
  <si>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</si>
  <si>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</si>
  <si>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</si>
  <si>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</si>
  <si>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</si>
  <si>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</si>
  <si>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</si>
  <si>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</si>
  <si>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</si>
  <si>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</si>
  <si>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</si>
  <si>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</si>
  <si>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</si>
  <si>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</si>
  <si>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</si>
  <si>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</si>
  <si>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</si>
  <si>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</si>
  <si>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</si>
  <si>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</si>
  <si>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</si>
  <si>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</si>
  <si>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</si>
  <si>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</si>
  <si>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</si>
  <si>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</si>
  <si>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</si>
  <si>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</si>
  <si>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</si>
  <si>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</si>
  <si>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</si>
  <si>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</si>
  <si>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</si>
  <si>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</si>
  <si>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</si>
  <si>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</si>
  <si>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</si>
  <si>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</si>
  <si>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</si>
  <si>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</si>
  <si>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</si>
  <si>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</si>
  <si>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</si>
  <si>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</si>
  <si>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</si>
  <si>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</si>
  <si>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</si>
  <si>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</si>
  <si>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</si>
  <si>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</si>
  <si>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</si>
  <si>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</si>
  <si>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</si>
  <si>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</si>
  <si>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</si>
  <si>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</si>
  <si>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</si>
  <si>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</si>
  <si>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</si>
  <si>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</si>
  <si>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</si>
  <si>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</si>
  <si>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</si>
  <si>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</si>
  <si>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</si>
  <si>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</si>
  <si>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</si>
  <si>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</si>
  <si>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</si>
  <si>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</si>
  <si>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</si>
  <si>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</si>
  <si>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</si>
  <si>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</si>
  <si>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</si>
  <si>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</si>
  <si>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</si>
  <si>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</si>
  <si>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</si>
  <si>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</si>
  <si>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</si>
  <si>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</si>
  <si>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</si>
  <si>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</si>
  <si>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</si>
  <si>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</si>
  <si>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</si>
  <si>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</si>
  <si>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</si>
  <si>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</si>
  <si>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</si>
  <si>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</si>
  <si>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</si>
  <si>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</si>
  <si>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</si>
  <si>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</si>
  <si>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</si>
  <si>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</si>
  <si>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</si>
  <si>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</si>
  <si>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</si>
  <si>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</si>
  <si>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</si>
  <si>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</si>
  <si>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</si>
  <si>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</si>
  <si>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</si>
  <si>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</si>
  <si>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</si>
  <si>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</si>
  <si>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</si>
  <si>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</si>
  <si>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</si>
  <si>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</si>
  <si>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</si>
  <si>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</si>
  <si>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</si>
  <si>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</si>
  <si>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</si>
  <si>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</si>
  <si>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</si>
  <si>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</si>
  <si>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</si>
  <si>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</si>
  <si>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</si>
  <si>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</si>
  <si>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</si>
  <si>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</si>
  <si>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</si>
  <si>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</si>
  <si>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</si>
  <si>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</si>
  <si>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</si>
  <si>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</si>
  <si>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</si>
  <si>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</si>
  <si>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</si>
  <si>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</si>
  <si>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</si>
  <si>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</si>
  <si>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</si>
  <si>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</si>
  <si>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PARA EL DESARROLLO INTEGRAL DE LA FAMILIA DEL MUNICIPIO DE CD. MANUEL DOBLADO, GTO</t>
  </si>
  <si>
    <t>Al 31 de diciembre de 2020 y al 30 de marzo de 2021 (b)</t>
  </si>
  <si>
    <t>Del 1 de enero al 30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</si>
</sst>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43" zoomScale="85" zoomScaleNormal="85" workbookViewId="0">
      <selection activeCell="D15" sqref="D1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2021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6700000</v>
      </c>
      <c r="C8" s="40">
        <f t="shared" ref="C8:D8" si="0">SUM(C9:C11)</f>
        <v>5010538.57</v>
      </c>
      <c r="D8" s="40">
        <f t="shared" si="0"/>
        <v>5010538.57</v>
      </c>
    </row>
    <row r="9" spans="1:11" x14ac:dyDescent="0.25">
      <c r="A9" s="53" t="s">
        <v>169</v>
      </c>
      <c r="B9" s="23">
        <v>6700000</v>
      </c>
      <c r="C9" s="23">
        <v>5010538.57</v>
      </c>
      <c r="D9" s="23">
        <v>5010538.57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6700000</v>
      </c>
      <c r="C13" s="40">
        <f t="shared" ref="C13:D13" si="2">C14+C15</f>
        <v>3729867.12</v>
      </c>
      <c r="D13" s="40">
        <f t="shared" si="2"/>
        <v>3729867.12</v>
      </c>
    </row>
    <row r="14" spans="1:11" x14ac:dyDescent="0.25">
      <c r="A14" s="53" t="s">
        <v>172</v>
      </c>
      <c r="B14" s="23">
        <f>6700000-131940</f>
        <v>6568060</v>
      </c>
      <c r="C14" s="23">
        <f>3729867.12-156000</f>
        <v>3573867.12</v>
      </c>
      <c r="D14" s="23">
        <v>3573867.12</v>
      </c>
    </row>
    <row r="15" spans="1:11" x14ac:dyDescent="0.25">
      <c r="A15" s="53" t="s">
        <v>173</v>
      </c>
      <c r="B15" s="23">
        <v>131940</v>
      </c>
      <c r="C15" s="23">
        <f>39000*4</f>
        <v>156000</v>
      </c>
      <c r="D15" s="23">
        <v>156000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1280671.4500000002</v>
      </c>
      <c r="D21" s="40">
        <f t="shared" si="4"/>
        <v>1280671.4500000002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1280671.4500000002</v>
      </c>
      <c r="D23" s="40">
        <f t="shared" si="5"/>
        <v>1280671.4500000002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1280671.4500000002</v>
      </c>
      <c r="D25" s="40">
        <f>D23-D17</f>
        <v>1280671.4500000002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>C25+C29</f>
        <v>1280671.4500000002</v>
      </c>
      <c r="D33" s="61">
        <f t="shared" ref="D33" si="8">D25+D29</f>
        <v>1280671.4500000002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/>
      <c r="D38" s="60"/>
    </row>
    <row r="39" spans="1:4" x14ac:dyDescent="0.25">
      <c r="A39" s="53" t="s">
        <v>193</v>
      </c>
      <c r="B39" s="60">
        <v>0</v>
      </c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/>
      <c r="D41" s="60"/>
    </row>
    <row r="42" spans="1:4" x14ac:dyDescent="0.25">
      <c r="A42" s="53" t="s">
        <v>196</v>
      </c>
      <c r="B42" s="60">
        <v>0</v>
      </c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6700000</v>
      </c>
      <c r="C48" s="124">
        <f>C9</f>
        <v>5010538.57</v>
      </c>
      <c r="D48" s="124">
        <f t="shared" ref="D48" si="12">D9</f>
        <v>5010538.57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/>
      <c r="D50" s="60"/>
    </row>
    <row r="51" spans="1:4" x14ac:dyDescent="0.25">
      <c r="A51" s="128" t="s">
        <v>195</v>
      </c>
      <c r="B51" s="60">
        <v>0</v>
      </c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6568060</v>
      </c>
      <c r="C53" s="60">
        <f t="shared" ref="C53:D53" si="14">C14</f>
        <v>3573867.12</v>
      </c>
      <c r="D53" s="60">
        <f t="shared" si="14"/>
        <v>3573867.12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131940</v>
      </c>
      <c r="C57" s="61">
        <f>C48+C49-C53+C55</f>
        <v>1436671.4500000002</v>
      </c>
      <c r="D57" s="61">
        <f t="shared" ref="D57" si="16">D48+D49-D53+D55</f>
        <v>1436671.4500000002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131940</v>
      </c>
      <c r="C59" s="61">
        <f t="shared" ref="C59:D59" si="17">C57-C49</f>
        <v>1436671.4500000002</v>
      </c>
      <c r="D59" s="61">
        <f t="shared" si="17"/>
        <v>1436671.4500000002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/>
      <c r="D65" s="23"/>
    </row>
    <row r="66" spans="1:4" x14ac:dyDescent="0.25">
      <c r="A66" s="128" t="s">
        <v>196</v>
      </c>
      <c r="B66" s="23">
        <v>0</v>
      </c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v>0</v>
      </c>
      <c r="C68" s="23">
        <v>0</v>
      </c>
      <c r="D68" s="23"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6700000</v>
      </c>
      <c r="Q2" s="18">
        <f>'Formato 4'!C8</f>
        <v>5010538.57</v>
      </c>
      <c r="R2" s="18">
        <f>'Formato 4'!D8</f>
        <v>5010538.57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6700000</v>
      </c>
      <c r="Q3" s="18">
        <f>'Formato 4'!C9</f>
        <v>5010538.57</v>
      </c>
      <c r="R3" s="18">
        <f>'Formato 4'!D9</f>
        <v>5010538.57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6700000</v>
      </c>
      <c r="Q6" s="18">
        <f>'Formato 4'!C13</f>
        <v>3729867.12</v>
      </c>
      <c r="R6" s="18">
        <f>'Formato 4'!D13</f>
        <v>3729867.12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6568060</v>
      </c>
      <c r="Q7" s="18">
        <f>'Formato 4'!C14</f>
        <v>3573867.12</v>
      </c>
      <c r="R7" s="18">
        <f>'Formato 4'!D14</f>
        <v>3573867.12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131940</v>
      </c>
      <c r="Q8" s="18">
        <f>'Formato 4'!C15</f>
        <v>156000</v>
      </c>
      <c r="R8" s="18">
        <f>'Formato 4'!D15</f>
        <v>156000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1280671.4500000002</v>
      </c>
      <c r="R12" s="18">
        <f>'Formato 4'!D21</f>
        <v>1280671.4500000002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1280671.4500000002</v>
      </c>
      <c r="R13" s="18">
        <f>'Formato 4'!D23</f>
        <v>1280671.4500000002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1280671.4500000002</v>
      </c>
      <c r="R14" s="18">
        <f>'Formato 4'!D25</f>
        <v>1280671.4500000002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1280671.4500000002</v>
      </c>
      <c r="R18">
        <f>'Formato 4'!D33</f>
        <v>1280671.4500000002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6700000</v>
      </c>
      <c r="Q26">
        <f>'Formato 4'!C48</f>
        <v>5010538.57</v>
      </c>
      <c r="R26">
        <f>'Formato 4'!D48</f>
        <v>5010538.57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6568060</v>
      </c>
      <c r="Q30">
        <f>'Formato 4'!C53</f>
        <v>3573867.12</v>
      </c>
      <c r="R30">
        <f>'Formato 4'!D53</f>
        <v>3573867.12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22" zoomScale="85" zoomScaleNormal="85" workbookViewId="0">
      <selection activeCell="E38" sqref="E38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2021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D9-E9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39" si="0">D10-E10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ht="14.25" x14ac:dyDescent="0.45">
      <c r="A15" s="53" t="s">
        <v>222</v>
      </c>
      <c r="B15" s="60">
        <v>319000</v>
      </c>
      <c r="C15" s="60">
        <v>0</v>
      </c>
      <c r="D15" s="60">
        <v>319000</v>
      </c>
      <c r="E15" s="60">
        <v>211995</v>
      </c>
      <c r="F15" s="60">
        <v>211995</v>
      </c>
      <c r="G15" s="60">
        <f t="shared" si="0"/>
        <v>107005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D16" si="1">SUM(C17:C27)</f>
        <v>0</v>
      </c>
      <c r="D16" s="60">
        <f t="shared" si="1"/>
        <v>0</v>
      </c>
      <c r="E16" s="60">
        <v>0</v>
      </c>
      <c r="F16" s="60">
        <v>0</v>
      </c>
      <c r="G16" s="60">
        <f t="shared" si="0"/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 t="shared" si="0"/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si="0"/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0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0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0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0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0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0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0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0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0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F28" si="2">SUM(C29:C33)</f>
        <v>0</v>
      </c>
      <c r="D28" s="60">
        <f t="shared" si="2"/>
        <v>0</v>
      </c>
      <c r="E28" s="60">
        <v>0</v>
      </c>
      <c r="F28" s="60">
        <f t="shared" si="2"/>
        <v>0</v>
      </c>
      <c r="G28" s="60">
        <f t="shared" si="0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 t="shared" si="0"/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 t="shared" si="0"/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si="0"/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0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0"/>
        <v>0</v>
      </c>
    </row>
    <row r="34" spans="1:8" x14ac:dyDescent="0.25">
      <c r="A34" s="53" t="s">
        <v>240</v>
      </c>
      <c r="B34" s="60">
        <v>6247200</v>
      </c>
      <c r="C34" s="60">
        <v>0</v>
      </c>
      <c r="D34" s="60">
        <v>6247200</v>
      </c>
      <c r="E34" s="60">
        <v>3123600</v>
      </c>
      <c r="F34" s="60">
        <v>3123600</v>
      </c>
      <c r="G34" s="60">
        <f t="shared" si="0"/>
        <v>3123600</v>
      </c>
    </row>
    <row r="35" spans="1:8" x14ac:dyDescent="0.25">
      <c r="A35" s="53" t="s">
        <v>241</v>
      </c>
      <c r="B35" s="60">
        <v>131940</v>
      </c>
      <c r="C35" s="60">
        <v>0</v>
      </c>
      <c r="D35" s="60">
        <v>131940</v>
      </c>
      <c r="E35" s="60">
        <f>E36</f>
        <v>78000</v>
      </c>
      <c r="F35" s="60">
        <f>F36</f>
        <v>78000</v>
      </c>
      <c r="G35" s="60">
        <f t="shared" si="0"/>
        <v>53940</v>
      </c>
    </row>
    <row r="36" spans="1:8" x14ac:dyDescent="0.25">
      <c r="A36" s="63" t="s">
        <v>242</v>
      </c>
      <c r="B36" s="60">
        <v>131940</v>
      </c>
      <c r="C36" s="60">
        <v>0</v>
      </c>
      <c r="D36" s="60">
        <v>131940</v>
      </c>
      <c r="E36" s="60">
        <v>78000</v>
      </c>
      <c r="F36" s="60">
        <v>78000</v>
      </c>
      <c r="G36" s="60">
        <f t="shared" si="0"/>
        <v>53940</v>
      </c>
    </row>
    <row r="37" spans="1:8" x14ac:dyDescent="0.25">
      <c r="A37" s="53" t="s">
        <v>243</v>
      </c>
      <c r="B37" s="60">
        <f>B38+B39</f>
        <v>1860</v>
      </c>
      <c r="C37" s="60">
        <v>0</v>
      </c>
      <c r="D37" s="60">
        <v>1860</v>
      </c>
      <c r="E37" s="60">
        <f>E38+E39</f>
        <v>7.3</v>
      </c>
      <c r="F37" s="60">
        <f>F38+F39</f>
        <v>7.3</v>
      </c>
      <c r="G37" s="60">
        <f t="shared" si="0"/>
        <v>1852.7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 t="shared" si="0"/>
        <v>0</v>
      </c>
    </row>
    <row r="39" spans="1:8" x14ac:dyDescent="0.25">
      <c r="A39" s="63" t="s">
        <v>245</v>
      </c>
      <c r="B39" s="60">
        <v>1860</v>
      </c>
      <c r="C39" s="60">
        <v>0</v>
      </c>
      <c r="D39" s="60">
        <v>1860</v>
      </c>
      <c r="E39" s="60">
        <v>7.3</v>
      </c>
      <c r="F39" s="60">
        <v>7.3</v>
      </c>
      <c r="G39" s="60">
        <f t="shared" si="0"/>
        <v>1852.7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6700000</v>
      </c>
      <c r="C41" s="61">
        <f t="shared" ref="C41:D41" si="3">SUM(C9,C10,C11,C12,C13,C14,C15,C16,C28,C34,C35,C37)</f>
        <v>0</v>
      </c>
      <c r="D41" s="61">
        <f t="shared" si="3"/>
        <v>6700000</v>
      </c>
      <c r="E41" s="61">
        <f>SUM(E9,E10,E11,E12,E13,E14,E15,E16,E28,E34,E35,E37)</f>
        <v>3413602.3</v>
      </c>
      <c r="F41" s="61">
        <f>SUM(F9,F10,F11,F12,F13,F14,F15,F16,F28,F34,F35,F37)</f>
        <v>3413602.3</v>
      </c>
      <c r="G41" s="61">
        <f>SUM(G9,G10,G11,G12,G13,G14,G15,G16,G28,G34,G35,G37)</f>
        <v>3286397.7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3286397.7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4">SUM(C46:C53)</f>
        <v>0</v>
      </c>
      <c r="D45" s="60">
        <f t="shared" si="4"/>
        <v>0</v>
      </c>
      <c r="E45" s="60">
        <f t="shared" si="4"/>
        <v>0</v>
      </c>
      <c r="F45" s="60">
        <f t="shared" si="4"/>
        <v>0</v>
      </c>
      <c r="G45" s="60">
        <f t="shared" si="4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>
        <f>F46-B46</f>
        <v>0</v>
      </c>
    </row>
    <row r="47" spans="1:8" x14ac:dyDescent="0.25">
      <c r="A47" s="69" t="s">
        <v>250</v>
      </c>
      <c r="B47" s="60"/>
      <c r="C47" s="60"/>
      <c r="D47" s="60"/>
      <c r="E47" s="60"/>
      <c r="F47" s="60"/>
      <c r="G47" s="60">
        <f t="shared" ref="G47:G53" si="5">F47-B47</f>
        <v>0</v>
      </c>
    </row>
    <row r="48" spans="1:8" x14ac:dyDescent="0.25">
      <c r="A48" s="69" t="s">
        <v>251</v>
      </c>
      <c r="B48" s="60"/>
      <c r="C48" s="60"/>
      <c r="D48" s="60"/>
      <c r="E48" s="60"/>
      <c r="F48" s="60"/>
      <c r="G48" s="60">
        <f t="shared" si="5"/>
        <v>0</v>
      </c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>
        <f t="shared" si="5"/>
        <v>0</v>
      </c>
    </row>
    <row r="50" spans="1:7" x14ac:dyDescent="0.25">
      <c r="A50" s="69" t="s">
        <v>253</v>
      </c>
      <c r="B50" s="60"/>
      <c r="C50" s="60"/>
      <c r="D50" s="60"/>
      <c r="E50" s="60"/>
      <c r="F50" s="60"/>
      <c r="G50" s="60">
        <f t="shared" si="5"/>
        <v>0</v>
      </c>
    </row>
    <row r="51" spans="1:7" x14ac:dyDescent="0.25">
      <c r="A51" s="69" t="s">
        <v>254</v>
      </c>
      <c r="B51" s="60"/>
      <c r="C51" s="60"/>
      <c r="D51" s="60"/>
      <c r="E51" s="60"/>
      <c r="F51" s="60"/>
      <c r="G51" s="60">
        <f t="shared" si="5"/>
        <v>0</v>
      </c>
    </row>
    <row r="52" spans="1:7" x14ac:dyDescent="0.25">
      <c r="A52" s="48" t="s">
        <v>255</v>
      </c>
      <c r="B52" s="60"/>
      <c r="C52" s="60"/>
      <c r="D52" s="60"/>
      <c r="E52" s="60"/>
      <c r="F52" s="60"/>
      <c r="G52" s="60">
        <f t="shared" si="5"/>
        <v>0</v>
      </c>
    </row>
    <row r="53" spans="1:7" x14ac:dyDescent="0.25">
      <c r="A53" s="63" t="s">
        <v>256</v>
      </c>
      <c r="B53" s="60"/>
      <c r="C53" s="60"/>
      <c r="D53" s="60"/>
      <c r="E53" s="60"/>
      <c r="F53" s="60"/>
      <c r="G53" s="60">
        <f t="shared" si="5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>
        <f>F55-B55</f>
        <v>0</v>
      </c>
    </row>
    <row r="56" spans="1:7" x14ac:dyDescent="0.25">
      <c r="A56" s="69" t="s">
        <v>259</v>
      </c>
      <c r="B56" s="60"/>
      <c r="C56" s="60"/>
      <c r="D56" s="60"/>
      <c r="E56" s="60"/>
      <c r="F56" s="60"/>
      <c r="G56" s="60">
        <f t="shared" ref="G56:G58" si="7">F56-B56</f>
        <v>0</v>
      </c>
    </row>
    <row r="57" spans="1:7" x14ac:dyDescent="0.25">
      <c r="A57" s="69" t="s">
        <v>260</v>
      </c>
      <c r="B57" s="60"/>
      <c r="C57" s="60"/>
      <c r="D57" s="60"/>
      <c r="E57" s="60"/>
      <c r="F57" s="60"/>
      <c r="G57" s="60">
        <f t="shared" si="7"/>
        <v>0</v>
      </c>
    </row>
    <row r="58" spans="1:7" x14ac:dyDescent="0.25">
      <c r="A58" s="48" t="s">
        <v>261</v>
      </c>
      <c r="B58" s="60"/>
      <c r="C58" s="60"/>
      <c r="D58" s="60"/>
      <c r="E58" s="60"/>
      <c r="F58" s="60"/>
      <c r="G58" s="60">
        <f t="shared" si="7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8">SUM(C60:C61)</f>
        <v>0</v>
      </c>
      <c r="D59" s="60">
        <f t="shared" si="8"/>
        <v>0</v>
      </c>
      <c r="E59" s="60">
        <f t="shared" si="8"/>
        <v>0</v>
      </c>
      <c r="F59" s="60">
        <f t="shared" si="8"/>
        <v>0</v>
      </c>
      <c r="G59" s="60">
        <f t="shared" si="8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>
        <f>F60-B60</f>
        <v>0</v>
      </c>
    </row>
    <row r="61" spans="1:7" x14ac:dyDescent="0.25">
      <c r="A61" s="69" t="s">
        <v>264</v>
      </c>
      <c r="B61" s="60"/>
      <c r="C61" s="60"/>
      <c r="D61" s="60"/>
      <c r="E61" s="60"/>
      <c r="F61" s="60"/>
      <c r="G61" s="60">
        <f>F61-B61</f>
        <v>0</v>
      </c>
    </row>
    <row r="62" spans="1:7" x14ac:dyDescent="0.25">
      <c r="A62" s="53" t="s">
        <v>265</v>
      </c>
      <c r="B62" s="60"/>
      <c r="C62" s="60"/>
      <c r="D62" s="60"/>
      <c r="E62" s="60"/>
      <c r="F62" s="60"/>
      <c r="G62" s="60">
        <f>F62-B62</f>
        <v>0</v>
      </c>
    </row>
    <row r="63" spans="1:7" x14ac:dyDescent="0.25">
      <c r="A63" s="53" t="s">
        <v>266</v>
      </c>
      <c r="B63" s="60"/>
      <c r="C63" s="60"/>
      <c r="D63" s="60"/>
      <c r="E63" s="60"/>
      <c r="F63" s="60"/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9">C45+C54+C59+C62+C63</f>
        <v>0</v>
      </c>
      <c r="D65" s="61">
        <f t="shared" si="9"/>
        <v>0</v>
      </c>
      <c r="E65" s="61">
        <f t="shared" si="9"/>
        <v>0</v>
      </c>
      <c r="F65" s="61">
        <f t="shared" si="9"/>
        <v>0</v>
      </c>
      <c r="G65" s="61">
        <f t="shared" si="9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0">C68</f>
        <v>0</v>
      </c>
      <c r="D67" s="61">
        <f t="shared" si="10"/>
        <v>0</v>
      </c>
      <c r="E67" s="61">
        <f t="shared" si="10"/>
        <v>0</v>
      </c>
      <c r="F67" s="61">
        <f t="shared" si="10"/>
        <v>0</v>
      </c>
      <c r="G67" s="61">
        <f t="shared" si="10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6700000</v>
      </c>
      <c r="C70" s="61">
        <f t="shared" ref="C70:G70" si="11">C41+C65+C67</f>
        <v>0</v>
      </c>
      <c r="D70" s="61">
        <f t="shared" si="11"/>
        <v>6700000</v>
      </c>
      <c r="E70" s="61">
        <f t="shared" si="11"/>
        <v>3413602.3</v>
      </c>
      <c r="F70" s="61">
        <f t="shared" si="11"/>
        <v>3413602.3</v>
      </c>
      <c r="G70" s="61">
        <f t="shared" si="11"/>
        <v>3286397.7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>
        <f>F73-B73</f>
        <v>0</v>
      </c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2">C73+C74</f>
        <v>0</v>
      </c>
      <c r="D75" s="61">
        <f t="shared" si="12"/>
        <v>0</v>
      </c>
      <c r="E75" s="61">
        <f t="shared" si="12"/>
        <v>0</v>
      </c>
      <c r="F75" s="61">
        <f t="shared" si="12"/>
        <v>0</v>
      </c>
      <c r="G75" s="61">
        <f t="shared" si="12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319000</v>
      </c>
      <c r="Q9" s="18">
        <f>'Formato 5'!C15</f>
        <v>0</v>
      </c>
      <c r="R9" s="18">
        <f>'Formato 5'!D15</f>
        <v>319000</v>
      </c>
      <c r="S9" s="18">
        <f>'Formato 5'!E15</f>
        <v>211995</v>
      </c>
      <c r="T9" s="18">
        <f>'Formato 5'!F15</f>
        <v>211995</v>
      </c>
      <c r="U9" s="18">
        <f>'Formato 5'!G15</f>
        <v>107005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6247200</v>
      </c>
      <c r="Q28" s="18">
        <f>'Formato 5'!C34</f>
        <v>0</v>
      </c>
      <c r="R28" s="18">
        <f>'Formato 5'!D34</f>
        <v>6247200</v>
      </c>
      <c r="S28" s="18">
        <f>'Formato 5'!E34</f>
        <v>3123600</v>
      </c>
      <c r="T28" s="18">
        <f>'Formato 5'!F34</f>
        <v>3123600</v>
      </c>
      <c r="U28" s="18">
        <f>'Formato 5'!G34</f>
        <v>3123600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131940</v>
      </c>
      <c r="Q29" s="18">
        <f>'Formato 5'!C35</f>
        <v>0</v>
      </c>
      <c r="R29" s="18">
        <f>'Formato 5'!D35</f>
        <v>131940</v>
      </c>
      <c r="S29" s="18">
        <f>'Formato 5'!E35</f>
        <v>78000</v>
      </c>
      <c r="T29" s="18">
        <f>'Formato 5'!F35</f>
        <v>78000</v>
      </c>
      <c r="U29" s="18">
        <f>'Formato 5'!G35</f>
        <v>53940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131940</v>
      </c>
      <c r="Q30" s="18">
        <f>'Formato 5'!C36</f>
        <v>0</v>
      </c>
      <c r="R30" s="18">
        <f>'Formato 5'!D36</f>
        <v>131940</v>
      </c>
      <c r="S30" s="18">
        <f>'Formato 5'!E36</f>
        <v>78000</v>
      </c>
      <c r="T30" s="18">
        <f>'Formato 5'!F36</f>
        <v>78000</v>
      </c>
      <c r="U30" s="18">
        <f>'Formato 5'!G36</f>
        <v>53940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1860</v>
      </c>
      <c r="Q31" s="18">
        <f>'Formato 5'!C37</f>
        <v>0</v>
      </c>
      <c r="R31" s="18">
        <f>'Formato 5'!D37</f>
        <v>1860</v>
      </c>
      <c r="S31" s="18">
        <f>'Formato 5'!E37</f>
        <v>7.3</v>
      </c>
      <c r="T31" s="18">
        <f>'Formato 5'!F37</f>
        <v>7.3</v>
      </c>
      <c r="U31" s="18">
        <f>'Formato 5'!G37</f>
        <v>1852.7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1860</v>
      </c>
      <c r="Q33" s="18">
        <f>'Formato 5'!C39</f>
        <v>0</v>
      </c>
      <c r="R33" s="18">
        <f>'Formato 5'!D39</f>
        <v>1860</v>
      </c>
      <c r="S33" s="18">
        <f>'Formato 5'!E39</f>
        <v>7.3</v>
      </c>
      <c r="T33" s="18">
        <f>'Formato 5'!F39</f>
        <v>7.3</v>
      </c>
      <c r="U33" s="18">
        <f>'Formato 5'!G39</f>
        <v>1852.7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6700000</v>
      </c>
      <c r="Q34">
        <f>'Formato 5'!C41</f>
        <v>0</v>
      </c>
      <c r="R34">
        <f>'Formato 5'!D41</f>
        <v>6700000</v>
      </c>
      <c r="S34">
        <f>'Formato 5'!E41</f>
        <v>3413602.3</v>
      </c>
      <c r="T34">
        <f>'Formato 5'!F41</f>
        <v>3413602.3</v>
      </c>
      <c r="U34">
        <f>'Formato 5'!G41</f>
        <v>3286397.7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3286397.7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80" zoomScaleNormal="80" zoomScalePageLayoutView="90" workbookViewId="0">
      <selection activeCell="F19" sqref="F1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SISTEMA PARA EL DESARROLLO INTEGRAL DE LA FAMILIA DEL MUNICIPIO DE CD. MANUEL DOBLADO, GTO,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2021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4936340.62</v>
      </c>
      <c r="C9" s="79">
        <f t="shared" ref="C9:G9" si="0">SUM(C10,C18,C28,C38,C48,C58,C62,C71,C75)</f>
        <v>0</v>
      </c>
      <c r="D9" s="79">
        <f t="shared" si="0"/>
        <v>4936340.62</v>
      </c>
      <c r="E9" s="79">
        <f t="shared" si="0"/>
        <v>2472597.98</v>
      </c>
      <c r="F9" s="79">
        <f t="shared" si="0"/>
        <v>2472597.98</v>
      </c>
      <c r="G9" s="79">
        <f t="shared" si="0"/>
        <v>2463742.6399999997</v>
      </c>
    </row>
    <row r="10" spans="1:7" ht="14.25" x14ac:dyDescent="0.45">
      <c r="A10" s="83" t="s">
        <v>286</v>
      </c>
      <c r="B10" s="80">
        <f>SUM(B11:B17)</f>
        <v>4936340.62</v>
      </c>
      <c r="C10" s="80">
        <f t="shared" ref="C10:F10" si="1">SUM(C11:C17)</f>
        <v>0</v>
      </c>
      <c r="D10" s="80">
        <f t="shared" si="1"/>
        <v>4936340.62</v>
      </c>
      <c r="E10" s="80">
        <f t="shared" si="1"/>
        <v>2472597.98</v>
      </c>
      <c r="F10" s="80">
        <f t="shared" si="1"/>
        <v>2472597.98</v>
      </c>
      <c r="G10" s="80">
        <f>SUM(G11:G17)</f>
        <v>2463742.6399999997</v>
      </c>
    </row>
    <row r="11" spans="1:7" x14ac:dyDescent="0.25">
      <c r="A11" s="84" t="s">
        <v>287</v>
      </c>
      <c r="B11" s="80">
        <v>4674176.67</v>
      </c>
      <c r="C11" s="80">
        <v>0</v>
      </c>
      <c r="D11" s="80">
        <f>B11</f>
        <v>4674176.67</v>
      </c>
      <c r="E11" s="80">
        <v>2105877.34</v>
      </c>
      <c r="F11" s="80">
        <f>E11</f>
        <v>2105877.34</v>
      </c>
      <c r="G11" s="80">
        <f>D11-E11</f>
        <v>2568299.33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f t="shared" ref="D12:D17" si="2">B12</f>
        <v>0</v>
      </c>
      <c r="E12" s="80">
        <v>0</v>
      </c>
      <c r="F12" s="80">
        <f t="shared" ref="F12:F17" si="3">E12</f>
        <v>0</v>
      </c>
      <c r="G12" s="80">
        <f t="shared" ref="G12:G17" si="4">D12-E12</f>
        <v>0</v>
      </c>
    </row>
    <row r="13" spans="1:7" x14ac:dyDescent="0.25">
      <c r="A13" s="84" t="s">
        <v>289</v>
      </c>
      <c r="B13" s="80">
        <v>60000</v>
      </c>
      <c r="C13" s="80">
        <v>0</v>
      </c>
      <c r="D13" s="80">
        <f t="shared" si="2"/>
        <v>60000</v>
      </c>
      <c r="E13" s="80">
        <v>91737.99</v>
      </c>
      <c r="F13" s="80">
        <f t="shared" si="3"/>
        <v>91737.99</v>
      </c>
      <c r="G13" s="80">
        <f t="shared" si="4"/>
        <v>-31737.990000000005</v>
      </c>
    </row>
    <row r="14" spans="1:7" x14ac:dyDescent="0.25">
      <c r="A14" s="84" t="s">
        <v>290</v>
      </c>
      <c r="B14" s="80">
        <v>120000</v>
      </c>
      <c r="C14" s="80">
        <v>0</v>
      </c>
      <c r="D14" s="80">
        <f t="shared" si="2"/>
        <v>120000</v>
      </c>
      <c r="E14" s="80">
        <v>150973.69</v>
      </c>
      <c r="F14" s="80">
        <f t="shared" si="3"/>
        <v>150973.69</v>
      </c>
      <c r="G14" s="80">
        <f t="shared" si="4"/>
        <v>-30973.690000000002</v>
      </c>
    </row>
    <row r="15" spans="1:7" x14ac:dyDescent="0.25">
      <c r="A15" s="84" t="s">
        <v>291</v>
      </c>
      <c r="B15" s="80">
        <v>82163.95</v>
      </c>
      <c r="C15" s="80">
        <v>0</v>
      </c>
      <c r="D15" s="80">
        <f t="shared" si="2"/>
        <v>82163.95</v>
      </c>
      <c r="E15" s="80">
        <v>124008.96000000001</v>
      </c>
      <c r="F15" s="80">
        <f t="shared" si="3"/>
        <v>124008.96000000001</v>
      </c>
      <c r="G15" s="80">
        <f t="shared" si="4"/>
        <v>-41845.010000000009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f t="shared" si="2"/>
        <v>0</v>
      </c>
      <c r="E16" s="80">
        <v>0</v>
      </c>
      <c r="F16" s="80">
        <f t="shared" si="3"/>
        <v>0</v>
      </c>
      <c r="G16" s="80">
        <f t="shared" si="4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f t="shared" si="2"/>
        <v>0</v>
      </c>
      <c r="E17" s="80">
        <v>0</v>
      </c>
      <c r="F17" s="80">
        <f t="shared" si="3"/>
        <v>0</v>
      </c>
      <c r="G17" s="80">
        <f t="shared" si="4"/>
        <v>0</v>
      </c>
    </row>
    <row r="18" spans="1:7" x14ac:dyDescent="0.25">
      <c r="A18" s="83" t="s">
        <v>294</v>
      </c>
      <c r="B18" s="80">
        <f>SUM(B19:B27)</f>
        <v>0</v>
      </c>
      <c r="C18" s="80">
        <f t="shared" ref="C18:F18" si="5">SUM(C19:C27)</f>
        <v>0</v>
      </c>
      <c r="D18" s="80">
        <f t="shared" si="5"/>
        <v>0</v>
      </c>
      <c r="E18" s="80">
        <f t="shared" si="5"/>
        <v>0</v>
      </c>
      <c r="F18" s="80">
        <f t="shared" si="5"/>
        <v>0</v>
      </c>
      <c r="G18" s="80">
        <f>SUM(G19:G27)</f>
        <v>0</v>
      </c>
    </row>
    <row r="19" spans="1:7" x14ac:dyDescent="0.25">
      <c r="A19" s="84" t="s">
        <v>295</v>
      </c>
      <c r="B19" s="80"/>
      <c r="C19" s="80"/>
      <c r="D19" s="80"/>
      <c r="E19" s="80"/>
      <c r="F19" s="80"/>
      <c r="G19" s="80"/>
    </row>
    <row r="20" spans="1:7" x14ac:dyDescent="0.25">
      <c r="A20" s="84" t="s">
        <v>296</v>
      </c>
      <c r="B20" s="80"/>
      <c r="C20" s="80"/>
      <c r="D20" s="80"/>
      <c r="E20" s="80"/>
      <c r="F20" s="80"/>
      <c r="G20" s="80"/>
    </row>
    <row r="21" spans="1:7" x14ac:dyDescent="0.25">
      <c r="A21" s="84" t="s">
        <v>297</v>
      </c>
      <c r="B21" s="80"/>
      <c r="C21" s="80"/>
      <c r="D21" s="80"/>
      <c r="E21" s="80"/>
      <c r="F21" s="80"/>
      <c r="G21" s="80"/>
    </row>
    <row r="22" spans="1:7" x14ac:dyDescent="0.25">
      <c r="A22" s="84" t="s">
        <v>298</v>
      </c>
      <c r="B22" s="80"/>
      <c r="C22" s="80"/>
      <c r="D22" s="80"/>
      <c r="E22" s="80"/>
      <c r="F22" s="80"/>
      <c r="G22" s="80"/>
    </row>
    <row r="23" spans="1:7" x14ac:dyDescent="0.25">
      <c r="A23" s="84" t="s">
        <v>299</v>
      </c>
      <c r="B23" s="80"/>
      <c r="C23" s="80"/>
      <c r="D23" s="80"/>
      <c r="E23" s="80"/>
      <c r="F23" s="80"/>
      <c r="G23" s="80"/>
    </row>
    <row r="24" spans="1:7" x14ac:dyDescent="0.25">
      <c r="A24" s="84" t="s">
        <v>300</v>
      </c>
      <c r="B24" s="80"/>
      <c r="C24" s="80"/>
      <c r="D24" s="80"/>
      <c r="E24" s="80"/>
      <c r="F24" s="80"/>
      <c r="G24" s="80"/>
    </row>
    <row r="25" spans="1:7" x14ac:dyDescent="0.25">
      <c r="A25" s="84" t="s">
        <v>301</v>
      </c>
      <c r="B25" s="80"/>
      <c r="C25" s="80"/>
      <c r="D25" s="80"/>
      <c r="E25" s="80"/>
      <c r="F25" s="80"/>
      <c r="G25" s="80"/>
    </row>
    <row r="26" spans="1:7" x14ac:dyDescent="0.25">
      <c r="A26" s="84" t="s">
        <v>302</v>
      </c>
      <c r="B26" s="80"/>
      <c r="C26" s="80"/>
      <c r="D26" s="80"/>
      <c r="E26" s="80"/>
      <c r="F26" s="80"/>
      <c r="G26" s="80"/>
    </row>
    <row r="27" spans="1:7" x14ac:dyDescent="0.25">
      <c r="A27" s="84" t="s">
        <v>303</v>
      </c>
      <c r="B27" s="80"/>
      <c r="C27" s="80"/>
      <c r="D27" s="80"/>
      <c r="E27" s="80"/>
      <c r="F27" s="80"/>
      <c r="G27" s="80"/>
    </row>
    <row r="28" spans="1:7" x14ac:dyDescent="0.25">
      <c r="A28" s="83" t="s">
        <v>304</v>
      </c>
      <c r="B28" s="80">
        <f>SUM(B29:B37)</f>
        <v>0</v>
      </c>
      <c r="C28" s="80">
        <f t="shared" ref="C28:G28" si="6">SUM(C29:C37)</f>
        <v>0</v>
      </c>
      <c r="D28" s="80">
        <f t="shared" si="6"/>
        <v>0</v>
      </c>
      <c r="E28" s="80">
        <f t="shared" si="6"/>
        <v>0</v>
      </c>
      <c r="F28" s="80">
        <f t="shared" si="6"/>
        <v>0</v>
      </c>
      <c r="G28" s="80">
        <f t="shared" si="6"/>
        <v>0</v>
      </c>
    </row>
    <row r="29" spans="1:7" x14ac:dyDescent="0.25">
      <c r="A29" s="84" t="s">
        <v>305</v>
      </c>
      <c r="B29" s="80"/>
      <c r="C29" s="80"/>
      <c r="D29" s="80"/>
      <c r="E29" s="80"/>
      <c r="F29" s="80"/>
      <c r="G29" s="80"/>
    </row>
    <row r="30" spans="1:7" x14ac:dyDescent="0.25">
      <c r="A30" s="84" t="s">
        <v>306</v>
      </c>
      <c r="B30" s="80"/>
      <c r="C30" s="80"/>
      <c r="D30" s="80"/>
      <c r="E30" s="80"/>
      <c r="F30" s="80"/>
      <c r="G30" s="80"/>
    </row>
    <row r="31" spans="1:7" x14ac:dyDescent="0.25">
      <c r="A31" s="84" t="s">
        <v>307</v>
      </c>
      <c r="B31" s="80"/>
      <c r="C31" s="80"/>
      <c r="D31" s="80"/>
      <c r="E31" s="80"/>
      <c r="F31" s="80"/>
      <c r="G31" s="80"/>
    </row>
    <row r="32" spans="1:7" x14ac:dyDescent="0.25">
      <c r="A32" s="84" t="s">
        <v>308</v>
      </c>
      <c r="B32" s="80"/>
      <c r="C32" s="80"/>
      <c r="D32" s="80"/>
      <c r="E32" s="80"/>
      <c r="F32" s="80"/>
      <c r="G32" s="80"/>
    </row>
    <row r="33" spans="1:7" x14ac:dyDescent="0.25">
      <c r="A33" s="84" t="s">
        <v>309</v>
      </c>
      <c r="B33" s="80"/>
      <c r="C33" s="80"/>
      <c r="D33" s="80"/>
      <c r="E33" s="80"/>
      <c r="F33" s="80"/>
      <c r="G33" s="80"/>
    </row>
    <row r="34" spans="1:7" x14ac:dyDescent="0.25">
      <c r="A34" s="84" t="s">
        <v>310</v>
      </c>
      <c r="B34" s="80"/>
      <c r="C34" s="80"/>
      <c r="D34" s="80"/>
      <c r="E34" s="80"/>
      <c r="F34" s="80"/>
      <c r="G34" s="80"/>
    </row>
    <row r="35" spans="1:7" x14ac:dyDescent="0.25">
      <c r="A35" s="84" t="s">
        <v>311</v>
      </c>
      <c r="B35" s="80"/>
      <c r="C35" s="80"/>
      <c r="D35" s="80"/>
      <c r="E35" s="80"/>
      <c r="F35" s="80"/>
      <c r="G35" s="80"/>
    </row>
    <row r="36" spans="1:7" x14ac:dyDescent="0.25">
      <c r="A36" s="84" t="s">
        <v>312</v>
      </c>
      <c r="B36" s="80"/>
      <c r="C36" s="80"/>
      <c r="D36" s="80"/>
      <c r="E36" s="80"/>
      <c r="F36" s="80"/>
      <c r="G36" s="80"/>
    </row>
    <row r="37" spans="1:7" x14ac:dyDescent="0.25">
      <c r="A37" s="84" t="s">
        <v>313</v>
      </c>
      <c r="B37" s="80"/>
      <c r="C37" s="80"/>
      <c r="D37" s="80"/>
      <c r="E37" s="80"/>
      <c r="F37" s="80"/>
      <c r="G37" s="80"/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/>
    </row>
    <row r="40" spans="1:7" x14ac:dyDescent="0.25">
      <c r="A40" s="84" t="s">
        <v>316</v>
      </c>
      <c r="B40" s="80">
        <v>0</v>
      </c>
      <c r="C40" s="80"/>
      <c r="D40" s="80"/>
      <c r="E40" s="80"/>
      <c r="F40" s="80"/>
      <c r="G40" s="80"/>
    </row>
    <row r="41" spans="1:7" x14ac:dyDescent="0.25">
      <c r="A41" s="84" t="s">
        <v>317</v>
      </c>
      <c r="B41" s="80">
        <v>0</v>
      </c>
      <c r="C41" s="80"/>
      <c r="D41" s="80"/>
      <c r="E41" s="80"/>
      <c r="F41" s="80"/>
      <c r="G41" s="80"/>
    </row>
    <row r="42" spans="1:7" x14ac:dyDescent="0.25">
      <c r="A42" s="84" t="s">
        <v>318</v>
      </c>
      <c r="B42" s="80">
        <v>0</v>
      </c>
      <c r="C42" s="80"/>
      <c r="D42" s="80"/>
      <c r="E42" s="80"/>
      <c r="F42" s="80"/>
      <c r="G42" s="80"/>
    </row>
    <row r="43" spans="1:7" x14ac:dyDescent="0.25">
      <c r="A43" s="84" t="s">
        <v>319</v>
      </c>
      <c r="B43" s="80">
        <v>0</v>
      </c>
      <c r="C43" s="80"/>
      <c r="D43" s="80"/>
      <c r="E43" s="80"/>
      <c r="F43" s="80"/>
      <c r="G43" s="80"/>
    </row>
    <row r="44" spans="1:7" x14ac:dyDescent="0.25">
      <c r="A44" s="84" t="s">
        <v>320</v>
      </c>
      <c r="B44" s="80">
        <v>0</v>
      </c>
      <c r="C44" s="80"/>
      <c r="D44" s="80"/>
      <c r="E44" s="80"/>
      <c r="F44" s="80"/>
      <c r="G44" s="80"/>
    </row>
    <row r="45" spans="1:7" x14ac:dyDescent="0.25">
      <c r="A45" s="84" t="s">
        <v>321</v>
      </c>
      <c r="B45" s="80">
        <v>0</v>
      </c>
      <c r="C45" s="80"/>
      <c r="D45" s="80"/>
      <c r="E45" s="80"/>
      <c r="F45" s="80"/>
      <c r="G45" s="80"/>
    </row>
    <row r="46" spans="1:7" x14ac:dyDescent="0.25">
      <c r="A46" s="84" t="s">
        <v>322</v>
      </c>
      <c r="B46" s="80">
        <v>0</v>
      </c>
      <c r="C46" s="80"/>
      <c r="D46" s="80"/>
      <c r="E46" s="80"/>
      <c r="F46" s="80"/>
      <c r="G46" s="80"/>
    </row>
    <row r="47" spans="1:7" x14ac:dyDescent="0.25">
      <c r="A47" s="84" t="s">
        <v>323</v>
      </c>
      <c r="B47" s="80">
        <v>0</v>
      </c>
      <c r="C47" s="80"/>
      <c r="D47" s="80"/>
      <c r="E47" s="80"/>
      <c r="F47" s="80"/>
      <c r="G47" s="80"/>
    </row>
    <row r="48" spans="1:7" x14ac:dyDescent="0.25">
      <c r="A48" s="83" t="s">
        <v>324</v>
      </c>
      <c r="B48" s="80">
        <f>SUM(B49:B57)</f>
        <v>0</v>
      </c>
      <c r="C48" s="80">
        <f t="shared" ref="C48:G48" si="8">SUM(C49:C57)</f>
        <v>0</v>
      </c>
      <c r="D48" s="80">
        <f t="shared" si="8"/>
        <v>0</v>
      </c>
      <c r="E48" s="80">
        <f t="shared" si="8"/>
        <v>0</v>
      </c>
      <c r="F48" s="80">
        <f t="shared" si="8"/>
        <v>0</v>
      </c>
      <c r="G48" s="80">
        <f t="shared" si="8"/>
        <v>0</v>
      </c>
    </row>
    <row r="49" spans="1:7" x14ac:dyDescent="0.25">
      <c r="A49" s="84" t="s">
        <v>325</v>
      </c>
      <c r="B49" s="80"/>
      <c r="C49" s="80"/>
      <c r="D49" s="80"/>
      <c r="E49" s="80"/>
      <c r="F49" s="80"/>
      <c r="G49" s="80"/>
    </row>
    <row r="50" spans="1:7" x14ac:dyDescent="0.25">
      <c r="A50" s="84" t="s">
        <v>326</v>
      </c>
      <c r="B50" s="80"/>
      <c r="C50" s="80"/>
      <c r="D50" s="80"/>
      <c r="E50" s="80"/>
      <c r="F50" s="80"/>
      <c r="G50" s="80"/>
    </row>
    <row r="51" spans="1:7" x14ac:dyDescent="0.25">
      <c r="A51" s="84" t="s">
        <v>327</v>
      </c>
      <c r="B51" s="80"/>
      <c r="C51" s="80"/>
      <c r="D51" s="80"/>
      <c r="E51" s="80"/>
      <c r="F51" s="80"/>
      <c r="G51" s="80"/>
    </row>
    <row r="52" spans="1:7" x14ac:dyDescent="0.25">
      <c r="A52" s="84" t="s">
        <v>328</v>
      </c>
      <c r="B52" s="80"/>
      <c r="C52" s="80"/>
      <c r="D52" s="80"/>
      <c r="E52" s="80"/>
      <c r="F52" s="80"/>
      <c r="G52" s="80"/>
    </row>
    <row r="53" spans="1:7" x14ac:dyDescent="0.25">
      <c r="A53" s="84" t="s">
        <v>329</v>
      </c>
      <c r="B53" s="80"/>
      <c r="C53" s="80"/>
      <c r="D53" s="80"/>
      <c r="E53" s="80"/>
      <c r="F53" s="80"/>
      <c r="G53" s="80"/>
    </row>
    <row r="54" spans="1:7" x14ac:dyDescent="0.25">
      <c r="A54" s="84" t="s">
        <v>330</v>
      </c>
      <c r="B54" s="80"/>
      <c r="C54" s="80"/>
      <c r="D54" s="80"/>
      <c r="E54" s="80"/>
      <c r="F54" s="80"/>
      <c r="G54" s="80"/>
    </row>
    <row r="55" spans="1:7" x14ac:dyDescent="0.25">
      <c r="A55" s="84" t="s">
        <v>331</v>
      </c>
      <c r="B55" s="80"/>
      <c r="C55" s="80"/>
      <c r="D55" s="80"/>
      <c r="E55" s="80"/>
      <c r="F55" s="80"/>
      <c r="G55" s="80"/>
    </row>
    <row r="56" spans="1:7" x14ac:dyDescent="0.25">
      <c r="A56" s="84" t="s">
        <v>332</v>
      </c>
      <c r="B56" s="80"/>
      <c r="C56" s="80"/>
      <c r="D56" s="80"/>
      <c r="E56" s="80"/>
      <c r="F56" s="80"/>
      <c r="G56" s="80"/>
    </row>
    <row r="57" spans="1:7" x14ac:dyDescent="0.25">
      <c r="A57" s="84" t="s">
        <v>333</v>
      </c>
      <c r="B57" s="80"/>
      <c r="C57" s="80"/>
      <c r="D57" s="80"/>
      <c r="E57" s="80"/>
      <c r="F57" s="80"/>
      <c r="G57" s="80"/>
    </row>
    <row r="58" spans="1:7" x14ac:dyDescent="0.25">
      <c r="A58" s="83" t="s">
        <v>334</v>
      </c>
      <c r="B58" s="80">
        <f>SUM(B59:B61)</f>
        <v>0</v>
      </c>
      <c r="C58" s="80">
        <f t="shared" ref="C58:G58" si="9">SUM(C59:C61)</f>
        <v>0</v>
      </c>
      <c r="D58" s="80">
        <f t="shared" si="9"/>
        <v>0</v>
      </c>
      <c r="E58" s="80">
        <f t="shared" si="9"/>
        <v>0</v>
      </c>
      <c r="F58" s="80">
        <f t="shared" si="9"/>
        <v>0</v>
      </c>
      <c r="G58" s="80">
        <f t="shared" si="9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/>
    </row>
    <row r="60" spans="1:7" x14ac:dyDescent="0.25">
      <c r="A60" s="84" t="s">
        <v>336</v>
      </c>
      <c r="B60" s="80"/>
      <c r="C60" s="80"/>
      <c r="D60" s="80"/>
      <c r="E60" s="80"/>
      <c r="F60" s="80"/>
      <c r="G60" s="80"/>
    </row>
    <row r="61" spans="1:7" x14ac:dyDescent="0.25">
      <c r="A61" s="84" t="s">
        <v>337</v>
      </c>
      <c r="B61" s="80"/>
      <c r="C61" s="80"/>
      <c r="D61" s="80"/>
      <c r="E61" s="80"/>
      <c r="F61" s="80"/>
      <c r="G61" s="80"/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0">SUM(C63:C67,C69:C70)</f>
        <v>0</v>
      </c>
      <c r="D62" s="80">
        <f t="shared" si="10"/>
        <v>0</v>
      </c>
      <c r="E62" s="80">
        <f t="shared" si="10"/>
        <v>0</v>
      </c>
      <c r="F62" s="80">
        <f t="shared" si="10"/>
        <v>0</v>
      </c>
      <c r="G62" s="80">
        <f t="shared" si="10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/>
    </row>
    <row r="64" spans="1:7" x14ac:dyDescent="0.25">
      <c r="A64" s="84" t="s">
        <v>340</v>
      </c>
      <c r="B64" s="80"/>
      <c r="C64" s="80"/>
      <c r="D64" s="80"/>
      <c r="E64" s="80"/>
      <c r="F64" s="80"/>
      <c r="G64" s="80"/>
    </row>
    <row r="65" spans="1:7" x14ac:dyDescent="0.25">
      <c r="A65" s="84" t="s">
        <v>341</v>
      </c>
      <c r="B65" s="80"/>
      <c r="C65" s="80"/>
      <c r="D65" s="80"/>
      <c r="E65" s="80"/>
      <c r="F65" s="80"/>
      <c r="G65" s="80"/>
    </row>
    <row r="66" spans="1:7" x14ac:dyDescent="0.25">
      <c r="A66" s="84" t="s">
        <v>342</v>
      </c>
      <c r="B66" s="80"/>
      <c r="C66" s="80"/>
      <c r="D66" s="80"/>
      <c r="E66" s="80"/>
      <c r="F66" s="80"/>
      <c r="G66" s="80"/>
    </row>
    <row r="67" spans="1:7" x14ac:dyDescent="0.25">
      <c r="A67" s="84" t="s">
        <v>343</v>
      </c>
      <c r="B67" s="80"/>
      <c r="C67" s="80"/>
      <c r="D67" s="80"/>
      <c r="E67" s="80"/>
      <c r="F67" s="80"/>
      <c r="G67" s="80"/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/>
    </row>
    <row r="69" spans="1:7" x14ac:dyDescent="0.25">
      <c r="A69" s="84" t="s">
        <v>345</v>
      </c>
      <c r="B69" s="80"/>
      <c r="C69" s="80"/>
      <c r="D69" s="80"/>
      <c r="E69" s="80"/>
      <c r="F69" s="80"/>
      <c r="G69" s="80"/>
    </row>
    <row r="70" spans="1:7" x14ac:dyDescent="0.25">
      <c r="A70" s="84" t="s">
        <v>346</v>
      </c>
      <c r="B70" s="80"/>
      <c r="C70" s="80"/>
      <c r="D70" s="80"/>
      <c r="E70" s="80"/>
      <c r="F70" s="80"/>
      <c r="G70" s="80"/>
    </row>
    <row r="71" spans="1:7" x14ac:dyDescent="0.25">
      <c r="A71" s="83" t="s">
        <v>347</v>
      </c>
      <c r="B71" s="80">
        <f>SUM(B72:B74)</f>
        <v>0</v>
      </c>
      <c r="C71" s="80">
        <f t="shared" ref="C71:G71" si="11">SUM(C72:C74)</f>
        <v>0</v>
      </c>
      <c r="D71" s="80">
        <f t="shared" si="11"/>
        <v>0</v>
      </c>
      <c r="E71" s="80">
        <f t="shared" si="11"/>
        <v>0</v>
      </c>
      <c r="F71" s="80">
        <f t="shared" si="11"/>
        <v>0</v>
      </c>
      <c r="G71" s="80">
        <f t="shared" si="11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/>
    </row>
    <row r="73" spans="1:7" x14ac:dyDescent="0.25">
      <c r="A73" s="84" t="s">
        <v>349</v>
      </c>
      <c r="B73" s="80"/>
      <c r="C73" s="80"/>
      <c r="D73" s="80"/>
      <c r="E73" s="80"/>
      <c r="F73" s="80"/>
      <c r="G73" s="80"/>
    </row>
    <row r="74" spans="1:7" x14ac:dyDescent="0.25">
      <c r="A74" s="84" t="s">
        <v>350</v>
      </c>
      <c r="B74" s="80"/>
      <c r="C74" s="80"/>
      <c r="D74" s="80"/>
      <c r="E74" s="80"/>
      <c r="F74" s="80"/>
      <c r="G74" s="80"/>
    </row>
    <row r="75" spans="1:7" x14ac:dyDescent="0.25">
      <c r="A75" s="83" t="s">
        <v>351</v>
      </c>
      <c r="B75" s="80">
        <f>SUM(B76:B82)</f>
        <v>0</v>
      </c>
      <c r="C75" s="80">
        <f t="shared" ref="C75:G75" si="12">SUM(C76:C82)</f>
        <v>0</v>
      </c>
      <c r="D75" s="80">
        <f t="shared" si="12"/>
        <v>0</v>
      </c>
      <c r="E75" s="80">
        <f t="shared" si="12"/>
        <v>0</v>
      </c>
      <c r="F75" s="80">
        <f t="shared" si="12"/>
        <v>0</v>
      </c>
      <c r="G75" s="80">
        <f t="shared" si="12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/>
    </row>
    <row r="77" spans="1:7" x14ac:dyDescent="0.25">
      <c r="A77" s="84" t="s">
        <v>353</v>
      </c>
      <c r="B77" s="80"/>
      <c r="C77" s="80"/>
      <c r="D77" s="80"/>
      <c r="E77" s="80"/>
      <c r="F77" s="80"/>
      <c r="G77" s="80"/>
    </row>
    <row r="78" spans="1:7" x14ac:dyDescent="0.25">
      <c r="A78" s="84" t="s">
        <v>354</v>
      </c>
      <c r="B78" s="80"/>
      <c r="C78" s="80"/>
      <c r="D78" s="80"/>
      <c r="E78" s="80"/>
      <c r="F78" s="80"/>
      <c r="G78" s="80"/>
    </row>
    <row r="79" spans="1:7" x14ac:dyDescent="0.25">
      <c r="A79" s="84" t="s">
        <v>355</v>
      </c>
      <c r="B79" s="80"/>
      <c r="C79" s="80"/>
      <c r="D79" s="80"/>
      <c r="E79" s="80"/>
      <c r="F79" s="80"/>
      <c r="G79" s="80"/>
    </row>
    <row r="80" spans="1:7" x14ac:dyDescent="0.25">
      <c r="A80" s="84" t="s">
        <v>356</v>
      </c>
      <c r="B80" s="80"/>
      <c r="C80" s="80"/>
      <c r="D80" s="80"/>
      <c r="E80" s="80"/>
      <c r="F80" s="80"/>
      <c r="G80" s="80"/>
    </row>
    <row r="81" spans="1:7" x14ac:dyDescent="0.25">
      <c r="A81" s="84" t="s">
        <v>357</v>
      </c>
      <c r="B81" s="80"/>
      <c r="C81" s="80"/>
      <c r="D81" s="80"/>
      <c r="E81" s="80"/>
      <c r="F81" s="80"/>
      <c r="G81" s="80"/>
    </row>
    <row r="82" spans="1:7" x14ac:dyDescent="0.25">
      <c r="A82" s="84" t="s">
        <v>358</v>
      </c>
      <c r="B82" s="80"/>
      <c r="C82" s="80"/>
      <c r="D82" s="80"/>
      <c r="E82" s="80"/>
      <c r="F82" s="80"/>
      <c r="G82" s="80"/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72000</v>
      </c>
      <c r="C84" s="79">
        <f t="shared" ref="C84:G84" si="13">SUM(C85,C93,C103,C113,C123,C133,C137,C146,C150)</f>
        <v>0</v>
      </c>
      <c r="D84" s="79">
        <f t="shared" si="13"/>
        <v>72000</v>
      </c>
      <c r="E84" s="79">
        <f t="shared" si="13"/>
        <v>78000</v>
      </c>
      <c r="F84" s="79">
        <f t="shared" si="13"/>
        <v>78000</v>
      </c>
      <c r="G84" s="79">
        <f t="shared" si="13"/>
        <v>-6000</v>
      </c>
    </row>
    <row r="85" spans="1:7" x14ac:dyDescent="0.25">
      <c r="A85" s="83" t="s">
        <v>286</v>
      </c>
      <c r="B85" s="80">
        <f>SUM(B86:B92)</f>
        <v>72000</v>
      </c>
      <c r="C85" s="80">
        <f t="shared" ref="C85:F85" si="14">SUM(C86:C92)</f>
        <v>0</v>
      </c>
      <c r="D85" s="80">
        <f t="shared" si="14"/>
        <v>72000</v>
      </c>
      <c r="E85" s="80">
        <f t="shared" si="14"/>
        <v>78000</v>
      </c>
      <c r="F85" s="80">
        <f t="shared" si="14"/>
        <v>78000</v>
      </c>
      <c r="G85" s="80">
        <f>D85-E85</f>
        <v>-6000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 t="shared" ref="G86:G149" si="15"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si="15"/>
        <v>0</v>
      </c>
    </row>
    <row r="88" spans="1:7" x14ac:dyDescent="0.25">
      <c r="A88" s="84" t="s">
        <v>289</v>
      </c>
      <c r="B88" s="80">
        <v>72000</v>
      </c>
      <c r="C88" s="80">
        <v>0</v>
      </c>
      <c r="D88" s="80">
        <v>72000</v>
      </c>
      <c r="E88" s="80">
        <v>78000</v>
      </c>
      <c r="F88" s="80">
        <v>78000</v>
      </c>
      <c r="G88" s="80">
        <f t="shared" si="15"/>
        <v>-6000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15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15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15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15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F93" si="16">SUM(C94:C102)</f>
        <v>0</v>
      </c>
      <c r="D93" s="80">
        <f t="shared" si="16"/>
        <v>0</v>
      </c>
      <c r="E93" s="80">
        <f t="shared" si="16"/>
        <v>0</v>
      </c>
      <c r="F93" s="80">
        <f t="shared" si="16"/>
        <v>0</v>
      </c>
      <c r="G93" s="80">
        <f t="shared" si="15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 t="shared" si="15"/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si="15"/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15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15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15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15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15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15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15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F103" si="17">SUM(D104:D112)</f>
        <v>0</v>
      </c>
      <c r="E103" s="80">
        <f t="shared" si="17"/>
        <v>0</v>
      </c>
      <c r="F103" s="80">
        <f t="shared" si="17"/>
        <v>0</v>
      </c>
      <c r="G103" s="80">
        <f t="shared" si="15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 t="shared" si="15"/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si="15"/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15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15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15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15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15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15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1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F113" si="18">SUM(C114:C122)</f>
        <v>0</v>
      </c>
      <c r="D113" s="80">
        <f t="shared" si="18"/>
        <v>0</v>
      </c>
      <c r="E113" s="80">
        <f t="shared" si="18"/>
        <v>0</v>
      </c>
      <c r="F113" s="80">
        <f t="shared" si="18"/>
        <v>0</v>
      </c>
      <c r="G113" s="80">
        <f t="shared" si="15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 t="shared" si="15"/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si="15"/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15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15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15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15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15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15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15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F123" si="19">SUM(C124:C132)</f>
        <v>0</v>
      </c>
      <c r="D123" s="80">
        <f t="shared" si="19"/>
        <v>0</v>
      </c>
      <c r="E123" s="80">
        <f t="shared" si="19"/>
        <v>0</v>
      </c>
      <c r="F123" s="80">
        <f t="shared" si="19"/>
        <v>0</v>
      </c>
      <c r="G123" s="80">
        <f t="shared" si="15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 t="shared" si="15"/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si="15"/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15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15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15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15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15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15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15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F133" si="20">SUM(C134:C136)</f>
        <v>0</v>
      </c>
      <c r="D133" s="80">
        <f t="shared" si="20"/>
        <v>0</v>
      </c>
      <c r="E133" s="80">
        <f t="shared" si="20"/>
        <v>0</v>
      </c>
      <c r="F133" s="80">
        <f t="shared" si="20"/>
        <v>0</v>
      </c>
      <c r="G133" s="80">
        <f t="shared" si="15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 t="shared" si="15"/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si="15"/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15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F137" si="21">SUM(C138:C142,C144:C145)</f>
        <v>0</v>
      </c>
      <c r="D137" s="80">
        <f t="shared" si="21"/>
        <v>0</v>
      </c>
      <c r="E137" s="80">
        <f t="shared" si="21"/>
        <v>0</v>
      </c>
      <c r="F137" s="80">
        <f t="shared" si="21"/>
        <v>0</v>
      </c>
      <c r="G137" s="80">
        <f t="shared" si="15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 t="shared" si="15"/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si="15"/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15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15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15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15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15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15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F146" si="22">SUM(C147:C149)</f>
        <v>0</v>
      </c>
      <c r="D146" s="80">
        <f t="shared" si="22"/>
        <v>0</v>
      </c>
      <c r="E146" s="80">
        <f t="shared" si="22"/>
        <v>0</v>
      </c>
      <c r="F146" s="80">
        <f t="shared" si="22"/>
        <v>0</v>
      </c>
      <c r="G146" s="80">
        <f t="shared" si="15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 t="shared" si="15"/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si="15"/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1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F150" si="23">SUM(C151:C157)</f>
        <v>0</v>
      </c>
      <c r="D150" s="80">
        <f t="shared" si="23"/>
        <v>0</v>
      </c>
      <c r="E150" s="80">
        <f t="shared" si="23"/>
        <v>0</v>
      </c>
      <c r="F150" s="80">
        <f t="shared" si="23"/>
        <v>0</v>
      </c>
      <c r="G150" s="80">
        <f t="shared" ref="G150:G157" si="24">D150-E150</f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 t="shared" si="24"/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si="24"/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24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24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24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24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24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5008340.62</v>
      </c>
      <c r="C159" s="79">
        <f t="shared" ref="C159:G159" si="25">C9+C84</f>
        <v>0</v>
      </c>
      <c r="D159" s="79">
        <f t="shared" si="25"/>
        <v>5008340.62</v>
      </c>
      <c r="E159" s="79">
        <f t="shared" si="25"/>
        <v>2550597.98</v>
      </c>
      <c r="F159" s="79">
        <f t="shared" si="25"/>
        <v>2550597.98</v>
      </c>
      <c r="G159" s="79">
        <f t="shared" si="25"/>
        <v>2457742.6399999997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4936340.62</v>
      </c>
      <c r="Q2" s="18">
        <f>'Formato 6 a)'!C9</f>
        <v>0</v>
      </c>
      <c r="R2" s="18">
        <f>'Formato 6 a)'!D9</f>
        <v>4936340.62</v>
      </c>
      <c r="S2" s="18">
        <f>'Formato 6 a)'!E9</f>
        <v>2472597.98</v>
      </c>
      <c r="T2" s="18">
        <f>'Formato 6 a)'!F9</f>
        <v>2472597.98</v>
      </c>
      <c r="U2" s="18">
        <f>'Formato 6 a)'!G9</f>
        <v>2463742.6399999997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4936340.62</v>
      </c>
      <c r="Q3" s="18">
        <f>'Formato 6 a)'!C10</f>
        <v>0</v>
      </c>
      <c r="R3" s="18">
        <f>'Formato 6 a)'!D10</f>
        <v>4936340.62</v>
      </c>
      <c r="S3" s="18">
        <f>'Formato 6 a)'!E10</f>
        <v>2472597.98</v>
      </c>
      <c r="T3" s="18">
        <f>'Formato 6 a)'!F10</f>
        <v>2472597.98</v>
      </c>
      <c r="U3" s="18">
        <f>'Formato 6 a)'!G10</f>
        <v>2463742.6399999997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4674176.67</v>
      </c>
      <c r="Q4" s="18">
        <f>'Formato 6 a)'!C11</f>
        <v>0</v>
      </c>
      <c r="R4" s="18">
        <f>'Formato 6 a)'!D11</f>
        <v>4674176.67</v>
      </c>
      <c r="S4" s="18">
        <f>'Formato 6 a)'!E11</f>
        <v>2105877.34</v>
      </c>
      <c r="T4" s="18">
        <f>'Formato 6 a)'!F11</f>
        <v>2105877.34</v>
      </c>
      <c r="U4" s="18">
        <f>'Formato 6 a)'!G11</f>
        <v>2568299.33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60000</v>
      </c>
      <c r="Q6" s="18">
        <f>'Formato 6 a)'!C13</f>
        <v>0</v>
      </c>
      <c r="R6" s="18">
        <f>'Formato 6 a)'!D13</f>
        <v>60000</v>
      </c>
      <c r="S6" s="18">
        <f>'Formato 6 a)'!E13</f>
        <v>91737.99</v>
      </c>
      <c r="T6" s="18">
        <f>'Formato 6 a)'!F13</f>
        <v>91737.99</v>
      </c>
      <c r="U6" s="18">
        <f>'Formato 6 a)'!G13</f>
        <v>-31737.990000000005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120000</v>
      </c>
      <c r="Q7" s="18">
        <f>'Formato 6 a)'!C14</f>
        <v>0</v>
      </c>
      <c r="R7" s="18">
        <f>'Formato 6 a)'!D14</f>
        <v>120000</v>
      </c>
      <c r="S7" s="18">
        <f>'Formato 6 a)'!E14</f>
        <v>150973.69</v>
      </c>
      <c r="T7" s="18">
        <f>'Formato 6 a)'!F14</f>
        <v>150973.69</v>
      </c>
      <c r="U7" s="18">
        <f>'Formato 6 a)'!G14</f>
        <v>-30973.690000000002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82163.95</v>
      </c>
      <c r="Q8" s="18">
        <f>'Formato 6 a)'!C15</f>
        <v>0</v>
      </c>
      <c r="R8" s="18">
        <f>'Formato 6 a)'!D15</f>
        <v>82163.95</v>
      </c>
      <c r="S8" s="18">
        <f>'Formato 6 a)'!E15</f>
        <v>124008.96000000001</v>
      </c>
      <c r="T8" s="18">
        <f>'Formato 6 a)'!F15</f>
        <v>124008.96000000001</v>
      </c>
      <c r="U8" s="18">
        <f>'Formato 6 a)'!G15</f>
        <v>-41845.010000000009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72000</v>
      </c>
      <c r="Q76">
        <f>'Formato 6 a)'!C84</f>
        <v>0</v>
      </c>
      <c r="R76">
        <f>'Formato 6 a)'!D84</f>
        <v>72000</v>
      </c>
      <c r="S76">
        <f>'Formato 6 a)'!E84</f>
        <v>78000</v>
      </c>
      <c r="T76">
        <f>'Formato 6 a)'!F84</f>
        <v>78000</v>
      </c>
      <c r="U76">
        <f>'Formato 6 a)'!G84</f>
        <v>-6000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72000</v>
      </c>
      <c r="Q77">
        <f>'Formato 6 a)'!C85</f>
        <v>0</v>
      </c>
      <c r="R77">
        <f>'Formato 6 a)'!D85</f>
        <v>72000</v>
      </c>
      <c r="S77">
        <f>'Formato 6 a)'!E85</f>
        <v>78000</v>
      </c>
      <c r="T77">
        <f>'Formato 6 a)'!F85</f>
        <v>78000</v>
      </c>
      <c r="U77">
        <f>'Formato 6 a)'!G85</f>
        <v>-6000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72000</v>
      </c>
      <c r="Q80">
        <f>'Formato 6 a)'!C88</f>
        <v>0</v>
      </c>
      <c r="R80">
        <f>'Formato 6 a)'!D88</f>
        <v>72000</v>
      </c>
      <c r="S80">
        <f>'Formato 6 a)'!E88</f>
        <v>78000</v>
      </c>
      <c r="T80">
        <f>'Formato 6 a)'!F88</f>
        <v>78000</v>
      </c>
      <c r="U80">
        <f>'Formato 6 a)'!G88</f>
        <v>-6000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5008340.62</v>
      </c>
      <c r="Q150">
        <f>'Formato 6 a)'!C159</f>
        <v>0</v>
      </c>
      <c r="R150">
        <f>'Formato 6 a)'!D159</f>
        <v>5008340.62</v>
      </c>
      <c r="S150">
        <f>'Formato 6 a)'!E159</f>
        <v>2550597.98</v>
      </c>
      <c r="T150">
        <f>'Formato 6 a)'!F159</f>
        <v>2550597.98</v>
      </c>
      <c r="U150">
        <f>'Formato 6 a)'!G159</f>
        <v>2457742.6399999997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G7" sqref="G7:G8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8</v>
      </c>
      <c r="C9" s="59">
        <f>SUM(C10:GASTO_NE_FIN_02)</f>
        <v>8</v>
      </c>
      <c r="D9" s="59">
        <f>SUM(D10:GASTO_NE_FIN_03)</f>
        <v>24</v>
      </c>
      <c r="E9" s="59">
        <f>SUM(E10:GASTO_NE_FIN_04)</f>
        <v>8</v>
      </c>
      <c r="F9" s="59">
        <f>SUM(F10:GASTO_NE_FIN_05)</f>
        <v>8</v>
      </c>
      <c r="G9" s="59">
        <f>SUM(G10:GASTO_NE_FIN_06)</f>
        <v>16</v>
      </c>
    </row>
    <row r="10" spans="1:7" s="24" customFormat="1" ht="14.25" x14ac:dyDescent="0.45">
      <c r="A10" s="144" t="s">
        <v>432</v>
      </c>
      <c r="B10" s="60">
        <v>1</v>
      </c>
      <c r="C10" s="60">
        <v>1</v>
      </c>
      <c r="D10" s="60">
        <v>3</v>
      </c>
      <c r="E10" s="60">
        <v>1</v>
      </c>
      <c r="F10" s="60">
        <v>1</v>
      </c>
      <c r="G10" s="77">
        <f>D10-E10</f>
        <v>2</v>
      </c>
    </row>
    <row r="11" spans="1:7" s="24" customFormat="1" ht="14.25" x14ac:dyDescent="0.45">
      <c r="A11" s="144" t="s">
        <v>433</v>
      </c>
      <c r="B11" s="60">
        <v>1</v>
      </c>
      <c r="C11" s="60">
        <v>1</v>
      </c>
      <c r="D11" s="60">
        <v>3</v>
      </c>
      <c r="E11" s="60">
        <v>1</v>
      </c>
      <c r="F11" s="60">
        <v>1</v>
      </c>
      <c r="G11" s="77">
        <f t="shared" ref="G11:G17" si="0">D11-E11</f>
        <v>2</v>
      </c>
    </row>
    <row r="12" spans="1:7" s="24" customFormat="1" ht="14.25" x14ac:dyDescent="0.45">
      <c r="A12" s="144" t="s">
        <v>434</v>
      </c>
      <c r="B12" s="60">
        <v>1</v>
      </c>
      <c r="C12" s="60">
        <v>1</v>
      </c>
      <c r="D12" s="60">
        <v>3</v>
      </c>
      <c r="E12" s="60">
        <v>1</v>
      </c>
      <c r="F12" s="60">
        <v>1</v>
      </c>
      <c r="G12" s="77">
        <f t="shared" si="0"/>
        <v>2</v>
      </c>
    </row>
    <row r="13" spans="1:7" s="24" customFormat="1" ht="14.25" x14ac:dyDescent="0.45">
      <c r="A13" s="144" t="s">
        <v>435</v>
      </c>
      <c r="B13" s="60">
        <v>1</v>
      </c>
      <c r="C13" s="60">
        <v>1</v>
      </c>
      <c r="D13" s="60">
        <v>3</v>
      </c>
      <c r="E13" s="60">
        <v>1</v>
      </c>
      <c r="F13" s="60">
        <v>1</v>
      </c>
      <c r="G13" s="77">
        <f t="shared" si="0"/>
        <v>2</v>
      </c>
    </row>
    <row r="14" spans="1:7" s="24" customFormat="1" ht="14.25" x14ac:dyDescent="0.45">
      <c r="A14" s="144" t="s">
        <v>436</v>
      </c>
      <c r="B14" s="60">
        <v>1</v>
      </c>
      <c r="C14" s="60">
        <v>1</v>
      </c>
      <c r="D14" s="60">
        <v>3</v>
      </c>
      <c r="E14" s="60">
        <v>1</v>
      </c>
      <c r="F14" s="60">
        <v>1</v>
      </c>
      <c r="G14" s="77">
        <f t="shared" si="0"/>
        <v>2</v>
      </c>
    </row>
    <row r="15" spans="1:7" s="24" customFormat="1" ht="14.25" x14ac:dyDescent="0.45">
      <c r="A15" s="144" t="s">
        <v>437</v>
      </c>
      <c r="B15" s="60">
        <v>1</v>
      </c>
      <c r="C15" s="60">
        <v>1</v>
      </c>
      <c r="D15" s="60">
        <v>3</v>
      </c>
      <c r="E15" s="60">
        <v>1</v>
      </c>
      <c r="F15" s="60">
        <v>1</v>
      </c>
      <c r="G15" s="77">
        <f t="shared" si="0"/>
        <v>2</v>
      </c>
    </row>
    <row r="16" spans="1:7" s="24" customFormat="1" ht="14.25" x14ac:dyDescent="0.45">
      <c r="A16" s="144" t="s">
        <v>438</v>
      </c>
      <c r="B16" s="60">
        <v>1</v>
      </c>
      <c r="C16" s="60">
        <v>1</v>
      </c>
      <c r="D16" s="60">
        <v>3</v>
      </c>
      <c r="E16" s="60">
        <v>1</v>
      </c>
      <c r="F16" s="60">
        <v>1</v>
      </c>
      <c r="G16" s="77">
        <f t="shared" si="0"/>
        <v>2</v>
      </c>
    </row>
    <row r="17" spans="1:7" s="24" customFormat="1" ht="14.25" x14ac:dyDescent="0.45">
      <c r="A17" s="144" t="s">
        <v>439</v>
      </c>
      <c r="B17" s="60">
        <v>1</v>
      </c>
      <c r="C17" s="60">
        <v>1</v>
      </c>
      <c r="D17" s="60">
        <v>3</v>
      </c>
      <c r="E17" s="60">
        <v>1</v>
      </c>
      <c r="F17" s="60">
        <v>1</v>
      </c>
      <c r="G17" s="77">
        <f t="shared" si="0"/>
        <v>2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8</v>
      </c>
      <c r="C19" s="61">
        <f>SUM(C20:GASTO_E_FIN_02)</f>
        <v>8</v>
      </c>
      <c r="D19" s="61">
        <f>SUM(D20:GASTO_E_FIN_03)</f>
        <v>24</v>
      </c>
      <c r="E19" s="61">
        <f>SUM(E20:GASTO_E_FIN_04)</f>
        <v>8</v>
      </c>
      <c r="F19" s="61">
        <f>SUM(F20:GASTO_E_FIN_05)</f>
        <v>8</v>
      </c>
      <c r="G19" s="61">
        <f>SUM(G20:GASTO_E_FIN_06)</f>
        <v>16</v>
      </c>
    </row>
    <row r="20" spans="1:7" s="24" customFormat="1" ht="14.25" x14ac:dyDescent="0.45">
      <c r="A20" s="144" t="s">
        <v>432</v>
      </c>
      <c r="B20" s="60">
        <v>1</v>
      </c>
      <c r="C20" s="60">
        <v>1</v>
      </c>
      <c r="D20" s="60">
        <v>3</v>
      </c>
      <c r="E20" s="60">
        <v>1</v>
      </c>
      <c r="F20" s="60">
        <v>1</v>
      </c>
      <c r="G20" s="60">
        <f>D20-E20</f>
        <v>2</v>
      </c>
    </row>
    <row r="21" spans="1:7" s="24" customFormat="1" ht="14.25" x14ac:dyDescent="0.45">
      <c r="A21" s="144" t="s">
        <v>433</v>
      </c>
      <c r="B21" s="60">
        <v>1</v>
      </c>
      <c r="C21" s="60">
        <v>1</v>
      </c>
      <c r="D21" s="60">
        <v>3</v>
      </c>
      <c r="E21" s="60">
        <v>1</v>
      </c>
      <c r="F21" s="60">
        <v>1</v>
      </c>
      <c r="G21" s="60">
        <f t="shared" ref="G21:G27" si="1">D21-E21</f>
        <v>2</v>
      </c>
    </row>
    <row r="22" spans="1:7" s="24" customFormat="1" x14ac:dyDescent="0.25">
      <c r="A22" s="144" t="s">
        <v>434</v>
      </c>
      <c r="B22" s="60">
        <v>1</v>
      </c>
      <c r="C22" s="60">
        <v>1</v>
      </c>
      <c r="D22" s="60">
        <v>3</v>
      </c>
      <c r="E22" s="60">
        <v>1</v>
      </c>
      <c r="F22" s="60">
        <v>1</v>
      </c>
      <c r="G22" s="60">
        <f t="shared" si="1"/>
        <v>2</v>
      </c>
    </row>
    <row r="23" spans="1:7" s="24" customFormat="1" x14ac:dyDescent="0.25">
      <c r="A23" s="144" t="s">
        <v>435</v>
      </c>
      <c r="B23" s="60">
        <v>1</v>
      </c>
      <c r="C23" s="60">
        <v>1</v>
      </c>
      <c r="D23" s="60">
        <v>3</v>
      </c>
      <c r="E23" s="60">
        <v>1</v>
      </c>
      <c r="F23" s="60">
        <v>1</v>
      </c>
      <c r="G23" s="60">
        <f t="shared" si="1"/>
        <v>2</v>
      </c>
    </row>
    <row r="24" spans="1:7" s="24" customFormat="1" x14ac:dyDescent="0.25">
      <c r="A24" s="144" t="s">
        <v>436</v>
      </c>
      <c r="B24" s="60">
        <v>1</v>
      </c>
      <c r="C24" s="60">
        <v>1</v>
      </c>
      <c r="D24" s="60">
        <v>3</v>
      </c>
      <c r="E24" s="60">
        <v>1</v>
      </c>
      <c r="F24" s="60">
        <v>1</v>
      </c>
      <c r="G24" s="60">
        <f t="shared" si="1"/>
        <v>2</v>
      </c>
    </row>
    <row r="25" spans="1:7" s="24" customFormat="1" x14ac:dyDescent="0.25">
      <c r="A25" s="144" t="s">
        <v>437</v>
      </c>
      <c r="B25" s="60">
        <v>1</v>
      </c>
      <c r="C25" s="60">
        <v>1</v>
      </c>
      <c r="D25" s="60">
        <v>3</v>
      </c>
      <c r="E25" s="60">
        <v>1</v>
      </c>
      <c r="F25" s="60">
        <v>1</v>
      </c>
      <c r="G25" s="60">
        <f t="shared" si="1"/>
        <v>2</v>
      </c>
    </row>
    <row r="26" spans="1:7" s="24" customFormat="1" x14ac:dyDescent="0.25">
      <c r="A26" s="144" t="s">
        <v>438</v>
      </c>
      <c r="B26" s="60">
        <v>1</v>
      </c>
      <c r="C26" s="60">
        <v>1</v>
      </c>
      <c r="D26" s="60">
        <v>3</v>
      </c>
      <c r="E26" s="60">
        <v>1</v>
      </c>
      <c r="F26" s="60">
        <v>1</v>
      </c>
      <c r="G26" s="60">
        <f t="shared" si="1"/>
        <v>2</v>
      </c>
    </row>
    <row r="27" spans="1:7" s="24" customFormat="1" x14ac:dyDescent="0.25">
      <c r="A27" s="144" t="s">
        <v>439</v>
      </c>
      <c r="B27" s="60">
        <v>1</v>
      </c>
      <c r="C27" s="60">
        <v>1</v>
      </c>
      <c r="D27" s="60">
        <v>3</v>
      </c>
      <c r="E27" s="60">
        <v>1</v>
      </c>
      <c r="F27" s="60">
        <v>1</v>
      </c>
      <c r="G27" s="60">
        <f t="shared" si="1"/>
        <v>2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16</v>
      </c>
      <c r="C29" s="61">
        <f>GASTO_NE_T2+GASTO_E_T2</f>
        <v>16</v>
      </c>
      <c r="D29" s="61">
        <f>GASTO_NE_T3+GASTO_E_T3</f>
        <v>48</v>
      </c>
      <c r="E29" s="61">
        <f>GASTO_NE_T4+GASTO_E_T4</f>
        <v>16</v>
      </c>
      <c r="F29" s="61">
        <f>GASTO_NE_T5+GASTO_E_T5</f>
        <v>16</v>
      </c>
      <c r="G29" s="61">
        <f>GASTO_NE_T6+GASTO_E_T6</f>
        <v>32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8</v>
      </c>
      <c r="Q2" s="18">
        <f>GASTO_NE_T2</f>
        <v>8</v>
      </c>
      <c r="R2" s="18">
        <f>GASTO_NE_T3</f>
        <v>24</v>
      </c>
      <c r="S2" s="18">
        <f>GASTO_NE_T4</f>
        <v>8</v>
      </c>
      <c r="T2" s="18">
        <f>GASTO_NE_T5</f>
        <v>8</v>
      </c>
      <c r="U2" s="18">
        <f>GASTO_NE_T6</f>
        <v>16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8</v>
      </c>
      <c r="Q3" s="18">
        <f>GASTO_E_T2</f>
        <v>8</v>
      </c>
      <c r="R3" s="18">
        <f>GASTO_E_T3</f>
        <v>24</v>
      </c>
      <c r="S3" s="18">
        <f>GASTO_E_T4</f>
        <v>8</v>
      </c>
      <c r="T3" s="18">
        <f>GASTO_E_T5</f>
        <v>8</v>
      </c>
      <c r="U3" s="18">
        <f>GASTO_E_T6</f>
        <v>16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16</v>
      </c>
      <c r="Q4" s="18">
        <f>TOTAL_E_T2</f>
        <v>16</v>
      </c>
      <c r="R4" s="18">
        <f>TOTAL_E_T3</f>
        <v>48</v>
      </c>
      <c r="S4" s="18">
        <f>TOTAL_E_T4</f>
        <v>16</v>
      </c>
      <c r="T4" s="18">
        <f>TOTAL_E_T5</f>
        <v>16</v>
      </c>
      <c r="U4" s="18">
        <f>TOTAL_E_T6</f>
        <v>32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5" zoomScale="90" zoomScaleNormal="90" workbookViewId="0">
      <selection activeCell="G7" sqref="G7:G8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28</v>
      </c>
      <c r="C9" s="70">
        <f t="shared" ref="C9:G9" si="0">SUM(C10,C19,C27,C37)</f>
        <v>28</v>
      </c>
      <c r="D9" s="70">
        <f t="shared" si="0"/>
        <v>84</v>
      </c>
      <c r="E9" s="70">
        <f t="shared" si="0"/>
        <v>28</v>
      </c>
      <c r="F9" s="70">
        <f t="shared" si="0"/>
        <v>28</v>
      </c>
      <c r="G9" s="70">
        <f t="shared" si="0"/>
        <v>56</v>
      </c>
    </row>
    <row r="10" spans="1:7" ht="14.25" x14ac:dyDescent="0.45">
      <c r="A10" s="53" t="s">
        <v>364</v>
      </c>
      <c r="B10" s="71">
        <f>SUM(B11:B18)</f>
        <v>8</v>
      </c>
      <c r="C10" s="71">
        <f t="shared" ref="C10:F10" si="1">SUM(C11:C18)</f>
        <v>8</v>
      </c>
      <c r="D10" s="71">
        <f t="shared" si="1"/>
        <v>24</v>
      </c>
      <c r="E10" s="71">
        <f t="shared" si="1"/>
        <v>8</v>
      </c>
      <c r="F10" s="71">
        <f t="shared" si="1"/>
        <v>8</v>
      </c>
      <c r="G10" s="71">
        <f>SUM(G11:G18)</f>
        <v>16</v>
      </c>
    </row>
    <row r="11" spans="1:7" x14ac:dyDescent="0.25">
      <c r="A11" s="63" t="s">
        <v>365</v>
      </c>
      <c r="B11" s="72">
        <v>1</v>
      </c>
      <c r="C11" s="72">
        <v>1</v>
      </c>
      <c r="D11" s="72">
        <v>3</v>
      </c>
      <c r="E11" s="72">
        <v>1</v>
      </c>
      <c r="F11" s="72">
        <v>1</v>
      </c>
      <c r="G11" s="72">
        <f>D11-E11</f>
        <v>2</v>
      </c>
    </row>
    <row r="12" spans="1:7" ht="14.25" x14ac:dyDescent="0.45">
      <c r="A12" s="63" t="s">
        <v>366</v>
      </c>
      <c r="B12" s="72">
        <v>1</v>
      </c>
      <c r="C12" s="72">
        <v>1</v>
      </c>
      <c r="D12" s="72">
        <v>3</v>
      </c>
      <c r="E12" s="72">
        <v>1</v>
      </c>
      <c r="F12" s="72">
        <v>1</v>
      </c>
      <c r="G12" s="72">
        <f t="shared" ref="G12:G18" si="2">D12-E12</f>
        <v>2</v>
      </c>
    </row>
    <row r="13" spans="1:7" x14ac:dyDescent="0.25">
      <c r="A13" s="63" t="s">
        <v>367</v>
      </c>
      <c r="B13" s="72">
        <v>1</v>
      </c>
      <c r="C13" s="72">
        <v>1</v>
      </c>
      <c r="D13" s="72">
        <v>3</v>
      </c>
      <c r="E13" s="72">
        <v>1</v>
      </c>
      <c r="F13" s="72">
        <v>1</v>
      </c>
      <c r="G13" s="72">
        <f t="shared" si="2"/>
        <v>2</v>
      </c>
    </row>
    <row r="14" spans="1:7" ht="14.25" x14ac:dyDescent="0.45">
      <c r="A14" s="63" t="s">
        <v>368</v>
      </c>
      <c r="B14" s="72">
        <v>1</v>
      </c>
      <c r="C14" s="72">
        <v>1</v>
      </c>
      <c r="D14" s="72">
        <v>3</v>
      </c>
      <c r="E14" s="72">
        <v>1</v>
      </c>
      <c r="F14" s="72">
        <v>1</v>
      </c>
      <c r="G14" s="72">
        <f t="shared" si="2"/>
        <v>2</v>
      </c>
    </row>
    <row r="15" spans="1:7" ht="14.25" x14ac:dyDescent="0.45">
      <c r="A15" s="63" t="s">
        <v>369</v>
      </c>
      <c r="B15" s="72">
        <v>1</v>
      </c>
      <c r="C15" s="72">
        <v>1</v>
      </c>
      <c r="D15" s="72">
        <v>3</v>
      </c>
      <c r="E15" s="72">
        <v>1</v>
      </c>
      <c r="F15" s="72">
        <v>1</v>
      </c>
      <c r="G15" s="72">
        <f t="shared" si="2"/>
        <v>2</v>
      </c>
    </row>
    <row r="16" spans="1:7" ht="14.25" x14ac:dyDescent="0.45">
      <c r="A16" s="63" t="s">
        <v>370</v>
      </c>
      <c r="B16" s="72">
        <v>1</v>
      </c>
      <c r="C16" s="72">
        <v>1</v>
      </c>
      <c r="D16" s="72">
        <v>3</v>
      </c>
      <c r="E16" s="72">
        <v>1</v>
      </c>
      <c r="F16" s="72">
        <v>1</v>
      </c>
      <c r="G16" s="72">
        <f t="shared" si="2"/>
        <v>2</v>
      </c>
    </row>
    <row r="17" spans="1:7" x14ac:dyDescent="0.25">
      <c r="A17" s="63" t="s">
        <v>371</v>
      </c>
      <c r="B17" s="72">
        <v>1</v>
      </c>
      <c r="C17" s="72">
        <v>1</v>
      </c>
      <c r="D17" s="72">
        <v>3</v>
      </c>
      <c r="E17" s="72">
        <v>1</v>
      </c>
      <c r="F17" s="72">
        <v>1</v>
      </c>
      <c r="G17" s="72">
        <f t="shared" si="2"/>
        <v>2</v>
      </c>
    </row>
    <row r="18" spans="1:7" ht="14.25" x14ac:dyDescent="0.45">
      <c r="A18" s="63" t="s">
        <v>372</v>
      </c>
      <c r="B18" s="72">
        <v>1</v>
      </c>
      <c r="C18" s="72">
        <v>1</v>
      </c>
      <c r="D18" s="72">
        <v>3</v>
      </c>
      <c r="E18" s="72">
        <v>1</v>
      </c>
      <c r="F18" s="72">
        <v>1</v>
      </c>
      <c r="G18" s="72">
        <f t="shared" si="2"/>
        <v>2</v>
      </c>
    </row>
    <row r="19" spans="1:7" ht="14.25" x14ac:dyDescent="0.45">
      <c r="A19" s="53" t="s">
        <v>373</v>
      </c>
      <c r="B19" s="71">
        <f>SUM(B20:B26)</f>
        <v>7</v>
      </c>
      <c r="C19" s="71">
        <f t="shared" ref="C19:F19" si="3">SUM(C20:C26)</f>
        <v>7</v>
      </c>
      <c r="D19" s="71">
        <f t="shared" si="3"/>
        <v>21</v>
      </c>
      <c r="E19" s="71">
        <f t="shared" si="3"/>
        <v>7</v>
      </c>
      <c r="F19" s="71">
        <f t="shared" si="3"/>
        <v>7</v>
      </c>
      <c r="G19" s="71">
        <f>SUM(G20:G26)</f>
        <v>14</v>
      </c>
    </row>
    <row r="20" spans="1:7" x14ac:dyDescent="0.25">
      <c r="A20" s="63" t="s">
        <v>374</v>
      </c>
      <c r="B20" s="71">
        <v>1</v>
      </c>
      <c r="C20" s="71">
        <v>1</v>
      </c>
      <c r="D20" s="71">
        <v>3</v>
      </c>
      <c r="E20" s="71">
        <v>1</v>
      </c>
      <c r="F20" s="71">
        <v>1</v>
      </c>
      <c r="G20" s="72">
        <f>D20-E20</f>
        <v>2</v>
      </c>
    </row>
    <row r="21" spans="1:7" ht="14.25" x14ac:dyDescent="0.45">
      <c r="A21" s="63" t="s">
        <v>375</v>
      </c>
      <c r="B21" s="71">
        <v>1</v>
      </c>
      <c r="C21" s="71">
        <v>1</v>
      </c>
      <c r="D21" s="71">
        <v>3</v>
      </c>
      <c r="E21" s="71">
        <v>1</v>
      </c>
      <c r="F21" s="71">
        <v>1</v>
      </c>
      <c r="G21" s="72">
        <f t="shared" ref="G21:G26" si="4">D21-E21</f>
        <v>2</v>
      </c>
    </row>
    <row r="22" spans="1:7" ht="14.25" x14ac:dyDescent="0.45">
      <c r="A22" s="63" t="s">
        <v>376</v>
      </c>
      <c r="B22" s="71">
        <v>1</v>
      </c>
      <c r="C22" s="71">
        <v>1</v>
      </c>
      <c r="D22" s="71">
        <v>3</v>
      </c>
      <c r="E22" s="71">
        <v>1</v>
      </c>
      <c r="F22" s="71">
        <v>1</v>
      </c>
      <c r="G22" s="72">
        <f t="shared" si="4"/>
        <v>2</v>
      </c>
    </row>
    <row r="23" spans="1:7" x14ac:dyDescent="0.25">
      <c r="A23" s="63" t="s">
        <v>377</v>
      </c>
      <c r="B23" s="71">
        <v>1</v>
      </c>
      <c r="C23" s="71">
        <v>1</v>
      </c>
      <c r="D23" s="71">
        <v>3</v>
      </c>
      <c r="E23" s="71">
        <v>1</v>
      </c>
      <c r="F23" s="71">
        <v>1</v>
      </c>
      <c r="G23" s="72">
        <f t="shared" si="4"/>
        <v>2</v>
      </c>
    </row>
    <row r="24" spans="1:7" x14ac:dyDescent="0.25">
      <c r="A24" s="63" t="s">
        <v>378</v>
      </c>
      <c r="B24" s="71">
        <v>1</v>
      </c>
      <c r="C24" s="71">
        <v>1</v>
      </c>
      <c r="D24" s="71">
        <v>3</v>
      </c>
      <c r="E24" s="71">
        <v>1</v>
      </c>
      <c r="F24" s="71">
        <v>1</v>
      </c>
      <c r="G24" s="72">
        <f t="shared" si="4"/>
        <v>2</v>
      </c>
    </row>
    <row r="25" spans="1:7" x14ac:dyDescent="0.25">
      <c r="A25" s="63" t="s">
        <v>379</v>
      </c>
      <c r="B25" s="71">
        <v>1</v>
      </c>
      <c r="C25" s="71">
        <v>1</v>
      </c>
      <c r="D25" s="71">
        <v>3</v>
      </c>
      <c r="E25" s="71">
        <v>1</v>
      </c>
      <c r="F25" s="71">
        <v>1</v>
      </c>
      <c r="G25" s="72">
        <f t="shared" si="4"/>
        <v>2</v>
      </c>
    </row>
    <row r="26" spans="1:7" ht="14.25" x14ac:dyDescent="0.45">
      <c r="A26" s="63" t="s">
        <v>380</v>
      </c>
      <c r="B26" s="71">
        <v>1</v>
      </c>
      <c r="C26" s="71">
        <v>1</v>
      </c>
      <c r="D26" s="71">
        <v>3</v>
      </c>
      <c r="E26" s="71">
        <v>1</v>
      </c>
      <c r="F26" s="71">
        <v>1</v>
      </c>
      <c r="G26" s="72">
        <f t="shared" si="4"/>
        <v>2</v>
      </c>
    </row>
    <row r="27" spans="1:7" x14ac:dyDescent="0.25">
      <c r="A27" s="53" t="s">
        <v>381</v>
      </c>
      <c r="B27" s="71">
        <f>SUM(B28:B36)</f>
        <v>9</v>
      </c>
      <c r="C27" s="71">
        <f t="shared" ref="C27:F27" si="5">SUM(C28:C36)</f>
        <v>9</v>
      </c>
      <c r="D27" s="71">
        <f t="shared" si="5"/>
        <v>27</v>
      </c>
      <c r="E27" s="71">
        <f t="shared" si="5"/>
        <v>9</v>
      </c>
      <c r="F27" s="71">
        <f t="shared" si="5"/>
        <v>9</v>
      </c>
      <c r="G27" s="71">
        <f>SUM(G28:G36)</f>
        <v>18</v>
      </c>
    </row>
    <row r="28" spans="1:7" x14ac:dyDescent="0.25">
      <c r="A28" s="69" t="s">
        <v>382</v>
      </c>
      <c r="B28" s="71">
        <v>1</v>
      </c>
      <c r="C28" s="71">
        <v>1</v>
      </c>
      <c r="D28" s="71">
        <v>3</v>
      </c>
      <c r="E28" s="71">
        <v>1</v>
      </c>
      <c r="F28" s="71">
        <v>1</v>
      </c>
      <c r="G28" s="72">
        <f>D28-E28</f>
        <v>2</v>
      </c>
    </row>
    <row r="29" spans="1:7" x14ac:dyDescent="0.25">
      <c r="A29" s="63" t="s">
        <v>383</v>
      </c>
      <c r="B29" s="71">
        <v>1</v>
      </c>
      <c r="C29" s="71">
        <v>1</v>
      </c>
      <c r="D29" s="71">
        <v>3</v>
      </c>
      <c r="E29" s="71">
        <v>1</v>
      </c>
      <c r="F29" s="71">
        <v>1</v>
      </c>
      <c r="G29" s="72">
        <f t="shared" ref="G29:G36" si="6">D29-E29</f>
        <v>2</v>
      </c>
    </row>
    <row r="30" spans="1:7" x14ac:dyDescent="0.25">
      <c r="A30" s="63" t="s">
        <v>384</v>
      </c>
      <c r="B30" s="71">
        <v>1</v>
      </c>
      <c r="C30" s="71">
        <v>1</v>
      </c>
      <c r="D30" s="71">
        <v>3</v>
      </c>
      <c r="E30" s="71">
        <v>1</v>
      </c>
      <c r="F30" s="71">
        <v>1</v>
      </c>
      <c r="G30" s="72">
        <f t="shared" si="6"/>
        <v>2</v>
      </c>
    </row>
    <row r="31" spans="1:7" x14ac:dyDescent="0.25">
      <c r="A31" s="63" t="s">
        <v>385</v>
      </c>
      <c r="B31" s="71">
        <v>1</v>
      </c>
      <c r="C31" s="71">
        <v>1</v>
      </c>
      <c r="D31" s="71">
        <v>3</v>
      </c>
      <c r="E31" s="71">
        <v>1</v>
      </c>
      <c r="F31" s="71">
        <v>1</v>
      </c>
      <c r="G31" s="72">
        <f t="shared" si="6"/>
        <v>2</v>
      </c>
    </row>
    <row r="32" spans="1:7" x14ac:dyDescent="0.25">
      <c r="A32" s="63" t="s">
        <v>386</v>
      </c>
      <c r="B32" s="71">
        <v>1</v>
      </c>
      <c r="C32" s="71">
        <v>1</v>
      </c>
      <c r="D32" s="71">
        <v>3</v>
      </c>
      <c r="E32" s="71">
        <v>1</v>
      </c>
      <c r="F32" s="71">
        <v>1</v>
      </c>
      <c r="G32" s="72">
        <f t="shared" si="6"/>
        <v>2</v>
      </c>
    </row>
    <row r="33" spans="1:7" x14ac:dyDescent="0.25">
      <c r="A33" s="63" t="s">
        <v>387</v>
      </c>
      <c r="B33" s="71">
        <v>1</v>
      </c>
      <c r="C33" s="71">
        <v>1</v>
      </c>
      <c r="D33" s="71">
        <v>3</v>
      </c>
      <c r="E33" s="71">
        <v>1</v>
      </c>
      <c r="F33" s="71">
        <v>1</v>
      </c>
      <c r="G33" s="72">
        <f t="shared" si="6"/>
        <v>2</v>
      </c>
    </row>
    <row r="34" spans="1:7" x14ac:dyDescent="0.25">
      <c r="A34" s="63" t="s">
        <v>388</v>
      </c>
      <c r="B34" s="71">
        <v>1</v>
      </c>
      <c r="C34" s="71">
        <v>1</v>
      </c>
      <c r="D34" s="71">
        <v>3</v>
      </c>
      <c r="E34" s="71">
        <v>1</v>
      </c>
      <c r="F34" s="71">
        <v>1</v>
      </c>
      <c r="G34" s="72">
        <f t="shared" si="6"/>
        <v>2</v>
      </c>
    </row>
    <row r="35" spans="1:7" x14ac:dyDescent="0.25">
      <c r="A35" s="63" t="s">
        <v>389</v>
      </c>
      <c r="B35" s="71">
        <v>1</v>
      </c>
      <c r="C35" s="71">
        <v>1</v>
      </c>
      <c r="D35" s="71">
        <v>3</v>
      </c>
      <c r="E35" s="71">
        <v>1</v>
      </c>
      <c r="F35" s="71">
        <v>1</v>
      </c>
      <c r="G35" s="72">
        <f t="shared" si="6"/>
        <v>2</v>
      </c>
    </row>
    <row r="36" spans="1:7" x14ac:dyDescent="0.25">
      <c r="A36" s="63" t="s">
        <v>390</v>
      </c>
      <c r="B36" s="71">
        <v>1</v>
      </c>
      <c r="C36" s="71">
        <v>1</v>
      </c>
      <c r="D36" s="71">
        <v>3</v>
      </c>
      <c r="E36" s="71">
        <v>1</v>
      </c>
      <c r="F36" s="71">
        <v>1</v>
      </c>
      <c r="G36" s="72">
        <f t="shared" si="6"/>
        <v>2</v>
      </c>
    </row>
    <row r="37" spans="1:7" ht="30" x14ac:dyDescent="0.25">
      <c r="A37" s="64" t="s">
        <v>398</v>
      </c>
      <c r="B37" s="71">
        <f>SUM(B38:B41)</f>
        <v>4</v>
      </c>
      <c r="C37" s="71">
        <f t="shared" ref="C37:F37" si="7">SUM(C38:C41)</f>
        <v>4</v>
      </c>
      <c r="D37" s="71">
        <f t="shared" si="7"/>
        <v>12</v>
      </c>
      <c r="E37" s="71">
        <f t="shared" si="7"/>
        <v>4</v>
      </c>
      <c r="F37" s="71">
        <f t="shared" si="7"/>
        <v>4</v>
      </c>
      <c r="G37" s="71">
        <f>SUM(G38:G41)</f>
        <v>8</v>
      </c>
    </row>
    <row r="38" spans="1:7" x14ac:dyDescent="0.25">
      <c r="A38" s="69" t="s">
        <v>391</v>
      </c>
      <c r="B38" s="71">
        <v>1</v>
      </c>
      <c r="C38" s="71">
        <v>1</v>
      </c>
      <c r="D38" s="71">
        <v>3</v>
      </c>
      <c r="E38" s="71">
        <v>1</v>
      </c>
      <c r="F38" s="71">
        <v>1</v>
      </c>
      <c r="G38" s="72">
        <f>D38-E38</f>
        <v>2</v>
      </c>
    </row>
    <row r="39" spans="1:7" ht="30" x14ac:dyDescent="0.25">
      <c r="A39" s="69" t="s">
        <v>392</v>
      </c>
      <c r="B39" s="72">
        <v>1</v>
      </c>
      <c r="C39" s="72">
        <v>1</v>
      </c>
      <c r="D39" s="72">
        <v>3</v>
      </c>
      <c r="E39" s="72">
        <v>1</v>
      </c>
      <c r="F39" s="72">
        <v>1</v>
      </c>
      <c r="G39" s="72">
        <f t="shared" ref="G39:G41" si="8">D39-E39</f>
        <v>2</v>
      </c>
    </row>
    <row r="40" spans="1:7" x14ac:dyDescent="0.25">
      <c r="A40" s="69" t="s">
        <v>393</v>
      </c>
      <c r="B40" s="72">
        <v>1</v>
      </c>
      <c r="C40" s="72">
        <v>1</v>
      </c>
      <c r="D40" s="72">
        <v>3</v>
      </c>
      <c r="E40" s="72">
        <v>1</v>
      </c>
      <c r="F40" s="72">
        <v>1</v>
      </c>
      <c r="G40" s="72">
        <f t="shared" si="8"/>
        <v>2</v>
      </c>
    </row>
    <row r="41" spans="1:7" x14ac:dyDescent="0.25">
      <c r="A41" s="69" t="s">
        <v>394</v>
      </c>
      <c r="B41" s="72">
        <v>1</v>
      </c>
      <c r="C41" s="72">
        <v>1</v>
      </c>
      <c r="D41" s="72">
        <v>3</v>
      </c>
      <c r="E41" s="72">
        <v>1</v>
      </c>
      <c r="F41" s="72">
        <v>1</v>
      </c>
      <c r="G41" s="72">
        <f t="shared" si="8"/>
        <v>2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28</v>
      </c>
      <c r="C43" s="73">
        <f t="shared" ref="C43:G43" si="9">SUM(C44,C53,C61,C71)</f>
        <v>28</v>
      </c>
      <c r="D43" s="73">
        <f t="shared" si="9"/>
        <v>84</v>
      </c>
      <c r="E43" s="73">
        <f t="shared" si="9"/>
        <v>28</v>
      </c>
      <c r="F43" s="73">
        <f t="shared" si="9"/>
        <v>28</v>
      </c>
      <c r="G43" s="73">
        <f t="shared" si="9"/>
        <v>56</v>
      </c>
    </row>
    <row r="44" spans="1:7" x14ac:dyDescent="0.25">
      <c r="A44" s="53" t="s">
        <v>430</v>
      </c>
      <c r="B44" s="72">
        <f>SUM(B45:B52)</f>
        <v>8</v>
      </c>
      <c r="C44" s="72">
        <f t="shared" ref="C44:G44" si="10">SUM(C45:C52)</f>
        <v>8</v>
      </c>
      <c r="D44" s="72">
        <f t="shared" si="10"/>
        <v>24</v>
      </c>
      <c r="E44" s="72">
        <f t="shared" si="10"/>
        <v>8</v>
      </c>
      <c r="F44" s="72">
        <f t="shared" si="10"/>
        <v>8</v>
      </c>
      <c r="G44" s="72">
        <f t="shared" si="10"/>
        <v>16</v>
      </c>
    </row>
    <row r="45" spans="1:7" x14ac:dyDescent="0.25">
      <c r="A45" s="69" t="s">
        <v>365</v>
      </c>
      <c r="B45" s="72">
        <v>1</v>
      </c>
      <c r="C45" s="72">
        <v>1</v>
      </c>
      <c r="D45" s="72">
        <v>3</v>
      </c>
      <c r="E45" s="72">
        <v>1</v>
      </c>
      <c r="F45" s="72">
        <v>1</v>
      </c>
      <c r="G45" s="72">
        <f>D45-E45</f>
        <v>2</v>
      </c>
    </row>
    <row r="46" spans="1:7" x14ac:dyDescent="0.25">
      <c r="A46" s="69" t="s">
        <v>366</v>
      </c>
      <c r="B46" s="72">
        <v>1</v>
      </c>
      <c r="C46" s="72">
        <v>1</v>
      </c>
      <c r="D46" s="72">
        <v>3</v>
      </c>
      <c r="E46" s="72">
        <v>1</v>
      </c>
      <c r="F46" s="72">
        <v>1</v>
      </c>
      <c r="G46" s="72">
        <f t="shared" ref="G46:G52" si="11">D46-E46</f>
        <v>2</v>
      </c>
    </row>
    <row r="47" spans="1:7" x14ac:dyDescent="0.25">
      <c r="A47" s="69" t="s">
        <v>367</v>
      </c>
      <c r="B47" s="72">
        <v>1</v>
      </c>
      <c r="C47" s="72">
        <v>1</v>
      </c>
      <c r="D47" s="72">
        <v>3</v>
      </c>
      <c r="E47" s="72">
        <v>1</v>
      </c>
      <c r="F47" s="72">
        <v>1</v>
      </c>
      <c r="G47" s="72">
        <f t="shared" si="11"/>
        <v>2</v>
      </c>
    </row>
    <row r="48" spans="1:7" x14ac:dyDescent="0.25">
      <c r="A48" s="69" t="s">
        <v>368</v>
      </c>
      <c r="B48" s="72">
        <v>1</v>
      </c>
      <c r="C48" s="72">
        <v>1</v>
      </c>
      <c r="D48" s="72">
        <v>3</v>
      </c>
      <c r="E48" s="72">
        <v>1</v>
      </c>
      <c r="F48" s="72">
        <v>1</v>
      </c>
      <c r="G48" s="72">
        <f t="shared" si="11"/>
        <v>2</v>
      </c>
    </row>
    <row r="49" spans="1:7" x14ac:dyDescent="0.25">
      <c r="A49" s="69" t="s">
        <v>369</v>
      </c>
      <c r="B49" s="72">
        <v>1</v>
      </c>
      <c r="C49" s="72">
        <v>1</v>
      </c>
      <c r="D49" s="72">
        <v>3</v>
      </c>
      <c r="E49" s="72">
        <v>1</v>
      </c>
      <c r="F49" s="72">
        <v>1</v>
      </c>
      <c r="G49" s="72">
        <f t="shared" si="11"/>
        <v>2</v>
      </c>
    </row>
    <row r="50" spans="1:7" x14ac:dyDescent="0.25">
      <c r="A50" s="69" t="s">
        <v>370</v>
      </c>
      <c r="B50" s="72">
        <v>1</v>
      </c>
      <c r="C50" s="72">
        <v>1</v>
      </c>
      <c r="D50" s="72">
        <v>3</v>
      </c>
      <c r="E50" s="72">
        <v>1</v>
      </c>
      <c r="F50" s="72">
        <v>1</v>
      </c>
      <c r="G50" s="72">
        <f t="shared" si="11"/>
        <v>2</v>
      </c>
    </row>
    <row r="51" spans="1:7" x14ac:dyDescent="0.25">
      <c r="A51" s="69" t="s">
        <v>371</v>
      </c>
      <c r="B51" s="72">
        <v>1</v>
      </c>
      <c r="C51" s="72">
        <v>1</v>
      </c>
      <c r="D51" s="72">
        <v>3</v>
      </c>
      <c r="E51" s="72">
        <v>1</v>
      </c>
      <c r="F51" s="72">
        <v>1</v>
      </c>
      <c r="G51" s="72">
        <f t="shared" si="11"/>
        <v>2</v>
      </c>
    </row>
    <row r="52" spans="1:7" x14ac:dyDescent="0.25">
      <c r="A52" s="69" t="s">
        <v>372</v>
      </c>
      <c r="B52" s="72">
        <v>1</v>
      </c>
      <c r="C52" s="72">
        <v>1</v>
      </c>
      <c r="D52" s="72">
        <v>3</v>
      </c>
      <c r="E52" s="72">
        <v>1</v>
      </c>
      <c r="F52" s="72">
        <v>1</v>
      </c>
      <c r="G52" s="72">
        <f t="shared" si="11"/>
        <v>2</v>
      </c>
    </row>
    <row r="53" spans="1:7" x14ac:dyDescent="0.25">
      <c r="A53" s="53" t="s">
        <v>373</v>
      </c>
      <c r="B53" s="71">
        <f>SUM(B54:B60)</f>
        <v>7</v>
      </c>
      <c r="C53" s="71">
        <f t="shared" ref="C53:G53" si="12">SUM(C54:C60)</f>
        <v>7</v>
      </c>
      <c r="D53" s="71">
        <f t="shared" si="12"/>
        <v>21</v>
      </c>
      <c r="E53" s="71">
        <f t="shared" si="12"/>
        <v>7</v>
      </c>
      <c r="F53" s="71">
        <f t="shared" si="12"/>
        <v>7</v>
      </c>
      <c r="G53" s="71">
        <f t="shared" si="12"/>
        <v>14</v>
      </c>
    </row>
    <row r="54" spans="1:7" x14ac:dyDescent="0.25">
      <c r="A54" s="69" t="s">
        <v>374</v>
      </c>
      <c r="B54" s="71">
        <v>1</v>
      </c>
      <c r="C54" s="71">
        <v>1</v>
      </c>
      <c r="D54" s="71">
        <v>3</v>
      </c>
      <c r="E54" s="71">
        <v>1</v>
      </c>
      <c r="F54" s="71">
        <v>1</v>
      </c>
      <c r="G54" s="72">
        <f>D54-E54</f>
        <v>2</v>
      </c>
    </row>
    <row r="55" spans="1:7" x14ac:dyDescent="0.25">
      <c r="A55" s="69" t="s">
        <v>375</v>
      </c>
      <c r="B55" s="71">
        <v>1</v>
      </c>
      <c r="C55" s="71">
        <v>1</v>
      </c>
      <c r="D55" s="71">
        <v>3</v>
      </c>
      <c r="E55" s="71">
        <v>1</v>
      </c>
      <c r="F55" s="71">
        <v>1</v>
      </c>
      <c r="G55" s="72">
        <f t="shared" ref="G55:G60" si="13">D55-E55</f>
        <v>2</v>
      </c>
    </row>
    <row r="56" spans="1:7" x14ac:dyDescent="0.25">
      <c r="A56" s="69" t="s">
        <v>376</v>
      </c>
      <c r="B56" s="71">
        <v>1</v>
      </c>
      <c r="C56" s="71">
        <v>1</v>
      </c>
      <c r="D56" s="71">
        <v>3</v>
      </c>
      <c r="E56" s="71">
        <v>1</v>
      </c>
      <c r="F56" s="71">
        <v>1</v>
      </c>
      <c r="G56" s="72">
        <f t="shared" si="13"/>
        <v>2</v>
      </c>
    </row>
    <row r="57" spans="1:7" x14ac:dyDescent="0.25">
      <c r="A57" s="48" t="s">
        <v>377</v>
      </c>
      <c r="B57" s="71">
        <v>1</v>
      </c>
      <c r="C57" s="71">
        <v>1</v>
      </c>
      <c r="D57" s="71">
        <v>3</v>
      </c>
      <c r="E57" s="71">
        <v>1</v>
      </c>
      <c r="F57" s="71">
        <v>1</v>
      </c>
      <c r="G57" s="72">
        <f t="shared" si="13"/>
        <v>2</v>
      </c>
    </row>
    <row r="58" spans="1:7" x14ac:dyDescent="0.25">
      <c r="A58" s="69" t="s">
        <v>378</v>
      </c>
      <c r="B58" s="71">
        <v>1</v>
      </c>
      <c r="C58" s="71">
        <v>1</v>
      </c>
      <c r="D58" s="71">
        <v>3</v>
      </c>
      <c r="E58" s="71">
        <v>1</v>
      </c>
      <c r="F58" s="71">
        <v>1</v>
      </c>
      <c r="G58" s="72">
        <f t="shared" si="13"/>
        <v>2</v>
      </c>
    </row>
    <row r="59" spans="1:7" x14ac:dyDescent="0.25">
      <c r="A59" s="69" t="s">
        <v>379</v>
      </c>
      <c r="B59" s="71">
        <v>1</v>
      </c>
      <c r="C59" s="71">
        <v>1</v>
      </c>
      <c r="D59" s="71">
        <v>3</v>
      </c>
      <c r="E59" s="71">
        <v>1</v>
      </c>
      <c r="F59" s="71">
        <v>1</v>
      </c>
      <c r="G59" s="72">
        <f t="shared" si="13"/>
        <v>2</v>
      </c>
    </row>
    <row r="60" spans="1:7" x14ac:dyDescent="0.25">
      <c r="A60" s="69" t="s">
        <v>380</v>
      </c>
      <c r="B60" s="71">
        <v>1</v>
      </c>
      <c r="C60" s="71">
        <v>1</v>
      </c>
      <c r="D60" s="71">
        <v>3</v>
      </c>
      <c r="E60" s="71">
        <v>1</v>
      </c>
      <c r="F60" s="71">
        <v>1</v>
      </c>
      <c r="G60" s="72">
        <f t="shared" si="13"/>
        <v>2</v>
      </c>
    </row>
    <row r="61" spans="1:7" x14ac:dyDescent="0.25">
      <c r="A61" s="53" t="s">
        <v>381</v>
      </c>
      <c r="B61" s="71">
        <f>SUM(B62:B70)</f>
        <v>9</v>
      </c>
      <c r="C61" s="71">
        <f t="shared" ref="C61:G61" si="14">SUM(C62:C70)</f>
        <v>9</v>
      </c>
      <c r="D61" s="71">
        <f t="shared" si="14"/>
        <v>27</v>
      </c>
      <c r="E61" s="71">
        <f t="shared" si="14"/>
        <v>9</v>
      </c>
      <c r="F61" s="71">
        <f t="shared" si="14"/>
        <v>9</v>
      </c>
      <c r="G61" s="71">
        <f t="shared" si="14"/>
        <v>18</v>
      </c>
    </row>
    <row r="62" spans="1:7" x14ac:dyDescent="0.25">
      <c r="A62" s="69" t="s">
        <v>382</v>
      </c>
      <c r="B62" s="71">
        <v>1</v>
      </c>
      <c r="C62" s="71">
        <v>1</v>
      </c>
      <c r="D62" s="71">
        <v>3</v>
      </c>
      <c r="E62" s="71">
        <v>1</v>
      </c>
      <c r="F62" s="71">
        <v>1</v>
      </c>
      <c r="G62" s="72">
        <f>D62-E62</f>
        <v>2</v>
      </c>
    </row>
    <row r="63" spans="1:7" x14ac:dyDescent="0.25">
      <c r="A63" s="69" t="s">
        <v>383</v>
      </c>
      <c r="B63" s="71">
        <v>1</v>
      </c>
      <c r="C63" s="71">
        <v>1</v>
      </c>
      <c r="D63" s="71">
        <v>3</v>
      </c>
      <c r="E63" s="71">
        <v>1</v>
      </c>
      <c r="F63" s="71">
        <v>1</v>
      </c>
      <c r="G63" s="72">
        <f t="shared" ref="G63:G70" si="15">D63-E63</f>
        <v>2</v>
      </c>
    </row>
    <row r="64" spans="1:7" x14ac:dyDescent="0.25">
      <c r="A64" s="69" t="s">
        <v>384</v>
      </c>
      <c r="B64" s="71">
        <v>1</v>
      </c>
      <c r="C64" s="71">
        <v>1</v>
      </c>
      <c r="D64" s="71">
        <v>3</v>
      </c>
      <c r="E64" s="71">
        <v>1</v>
      </c>
      <c r="F64" s="71">
        <v>1</v>
      </c>
      <c r="G64" s="72">
        <f t="shared" si="15"/>
        <v>2</v>
      </c>
    </row>
    <row r="65" spans="1:8" x14ac:dyDescent="0.25">
      <c r="A65" s="69" t="s">
        <v>385</v>
      </c>
      <c r="B65" s="71">
        <v>1</v>
      </c>
      <c r="C65" s="71">
        <v>1</v>
      </c>
      <c r="D65" s="71">
        <v>3</v>
      </c>
      <c r="E65" s="71">
        <v>1</v>
      </c>
      <c r="F65" s="71">
        <v>1</v>
      </c>
      <c r="G65" s="72">
        <f t="shared" si="15"/>
        <v>2</v>
      </c>
    </row>
    <row r="66" spans="1:8" x14ac:dyDescent="0.25">
      <c r="A66" s="69" t="s">
        <v>386</v>
      </c>
      <c r="B66" s="71">
        <v>1</v>
      </c>
      <c r="C66" s="71">
        <v>1</v>
      </c>
      <c r="D66" s="71">
        <v>3</v>
      </c>
      <c r="E66" s="71">
        <v>1</v>
      </c>
      <c r="F66" s="71">
        <v>1</v>
      </c>
      <c r="G66" s="72">
        <f t="shared" si="15"/>
        <v>2</v>
      </c>
    </row>
    <row r="67" spans="1:8" x14ac:dyDescent="0.25">
      <c r="A67" s="69" t="s">
        <v>387</v>
      </c>
      <c r="B67" s="71">
        <v>1</v>
      </c>
      <c r="C67" s="71">
        <v>1</v>
      </c>
      <c r="D67" s="71">
        <v>3</v>
      </c>
      <c r="E67" s="71">
        <v>1</v>
      </c>
      <c r="F67" s="71">
        <v>1</v>
      </c>
      <c r="G67" s="72">
        <f t="shared" si="15"/>
        <v>2</v>
      </c>
    </row>
    <row r="68" spans="1:8" x14ac:dyDescent="0.25">
      <c r="A68" s="69" t="s">
        <v>388</v>
      </c>
      <c r="B68" s="71">
        <v>1</v>
      </c>
      <c r="C68" s="71">
        <v>1</v>
      </c>
      <c r="D68" s="71">
        <v>3</v>
      </c>
      <c r="E68" s="71">
        <v>1</v>
      </c>
      <c r="F68" s="71">
        <v>1</v>
      </c>
      <c r="G68" s="72">
        <f t="shared" si="15"/>
        <v>2</v>
      </c>
    </row>
    <row r="69" spans="1:8" x14ac:dyDescent="0.25">
      <c r="A69" s="69" t="s">
        <v>389</v>
      </c>
      <c r="B69" s="71">
        <v>1</v>
      </c>
      <c r="C69" s="71">
        <v>1</v>
      </c>
      <c r="D69" s="71">
        <v>3</v>
      </c>
      <c r="E69" s="71">
        <v>1</v>
      </c>
      <c r="F69" s="71">
        <v>1</v>
      </c>
      <c r="G69" s="72">
        <f t="shared" si="15"/>
        <v>2</v>
      </c>
    </row>
    <row r="70" spans="1:8" x14ac:dyDescent="0.25">
      <c r="A70" s="69" t="s">
        <v>390</v>
      </c>
      <c r="B70" s="71">
        <v>1</v>
      </c>
      <c r="C70" s="71">
        <v>1</v>
      </c>
      <c r="D70" s="71">
        <v>3</v>
      </c>
      <c r="E70" s="71">
        <v>1</v>
      </c>
      <c r="F70" s="71">
        <v>1</v>
      </c>
      <c r="G70" s="72">
        <f t="shared" si="15"/>
        <v>2</v>
      </c>
    </row>
    <row r="71" spans="1:8" x14ac:dyDescent="0.25">
      <c r="A71" s="64" t="s">
        <v>3299</v>
      </c>
      <c r="B71" s="74">
        <f>SUM(B72:B75)</f>
        <v>4</v>
      </c>
      <c r="C71" s="74">
        <f t="shared" ref="C71:F71" si="16">SUM(C72:C75)</f>
        <v>4</v>
      </c>
      <c r="D71" s="74">
        <f t="shared" si="16"/>
        <v>12</v>
      </c>
      <c r="E71" s="74">
        <f t="shared" si="16"/>
        <v>4</v>
      </c>
      <c r="F71" s="74">
        <f t="shared" si="16"/>
        <v>4</v>
      </c>
      <c r="G71" s="74">
        <f>SUM(G72:G75)</f>
        <v>8</v>
      </c>
    </row>
    <row r="72" spans="1:8" x14ac:dyDescent="0.25">
      <c r="A72" s="69" t="s">
        <v>391</v>
      </c>
      <c r="B72" s="71">
        <v>1</v>
      </c>
      <c r="C72" s="71">
        <v>1</v>
      </c>
      <c r="D72" s="71">
        <v>3</v>
      </c>
      <c r="E72" s="71">
        <v>1</v>
      </c>
      <c r="F72" s="71">
        <v>1</v>
      </c>
      <c r="G72" s="72">
        <f>D72-E72</f>
        <v>2</v>
      </c>
    </row>
    <row r="73" spans="1:8" ht="30" x14ac:dyDescent="0.25">
      <c r="A73" s="69" t="s">
        <v>392</v>
      </c>
      <c r="B73" s="71">
        <v>1</v>
      </c>
      <c r="C73" s="71">
        <v>1</v>
      </c>
      <c r="D73" s="71">
        <v>3</v>
      </c>
      <c r="E73" s="71">
        <v>1</v>
      </c>
      <c r="F73" s="71">
        <v>1</v>
      </c>
      <c r="G73" s="72">
        <f t="shared" ref="G73:G75" si="17">D73-E73</f>
        <v>2</v>
      </c>
    </row>
    <row r="74" spans="1:8" x14ac:dyDescent="0.25">
      <c r="A74" s="69" t="s">
        <v>393</v>
      </c>
      <c r="B74" s="71">
        <v>1</v>
      </c>
      <c r="C74" s="71">
        <v>1</v>
      </c>
      <c r="D74" s="71">
        <v>3</v>
      </c>
      <c r="E74" s="71">
        <v>1</v>
      </c>
      <c r="F74" s="71">
        <v>1</v>
      </c>
      <c r="G74" s="72">
        <f t="shared" si="17"/>
        <v>2</v>
      </c>
    </row>
    <row r="75" spans="1:8" x14ac:dyDescent="0.25">
      <c r="A75" s="69" t="s">
        <v>394</v>
      </c>
      <c r="B75" s="71">
        <v>1</v>
      </c>
      <c r="C75" s="71">
        <v>1</v>
      </c>
      <c r="D75" s="71">
        <v>3</v>
      </c>
      <c r="E75" s="71">
        <v>1</v>
      </c>
      <c r="F75" s="71">
        <v>1</v>
      </c>
      <c r="G75" s="72">
        <f t="shared" si="17"/>
        <v>2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56</v>
      </c>
      <c r="C77" s="73">
        <f t="shared" ref="C77:F77" si="18">C43+C9</f>
        <v>56</v>
      </c>
      <c r="D77" s="73">
        <f t="shared" si="18"/>
        <v>168</v>
      </c>
      <c r="E77" s="73">
        <f t="shared" si="18"/>
        <v>56</v>
      </c>
      <c r="F77" s="73">
        <f t="shared" si="18"/>
        <v>56</v>
      </c>
      <c r="G77" s="73">
        <f>G43+G9</f>
        <v>112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28</v>
      </c>
      <c r="Q2" s="18">
        <f>'Formato 6 c)'!C9</f>
        <v>28</v>
      </c>
      <c r="R2" s="18">
        <f>'Formato 6 c)'!D9</f>
        <v>84</v>
      </c>
      <c r="S2" s="18">
        <f>'Formato 6 c)'!E9</f>
        <v>28</v>
      </c>
      <c r="T2" s="18">
        <f>'Formato 6 c)'!F9</f>
        <v>28</v>
      </c>
      <c r="U2" s="18">
        <f>'Formato 6 c)'!G9</f>
        <v>56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8</v>
      </c>
      <c r="Q3" s="18">
        <f>'Formato 6 c)'!C10</f>
        <v>8</v>
      </c>
      <c r="R3" s="18">
        <f>'Formato 6 c)'!D10</f>
        <v>24</v>
      </c>
      <c r="S3" s="18">
        <f>'Formato 6 c)'!E10</f>
        <v>8</v>
      </c>
      <c r="T3" s="18">
        <f>'Formato 6 c)'!F10</f>
        <v>8</v>
      </c>
      <c r="U3" s="18">
        <f>'Formato 6 c)'!G10</f>
        <v>16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1</v>
      </c>
      <c r="Q4" s="18">
        <f>'Formato 6 c)'!C11</f>
        <v>1</v>
      </c>
      <c r="R4" s="18">
        <f>'Formato 6 c)'!D11</f>
        <v>3</v>
      </c>
      <c r="S4" s="18">
        <f>'Formato 6 c)'!E11</f>
        <v>1</v>
      </c>
      <c r="T4" s="18">
        <f>'Formato 6 c)'!F11</f>
        <v>1</v>
      </c>
      <c r="U4" s="18">
        <f>'Formato 6 c)'!G11</f>
        <v>2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1</v>
      </c>
      <c r="Q5" s="18">
        <f>'Formato 6 c)'!C12</f>
        <v>1</v>
      </c>
      <c r="R5" s="18">
        <f>'Formato 6 c)'!D12</f>
        <v>3</v>
      </c>
      <c r="S5" s="18">
        <f>'Formato 6 c)'!E12</f>
        <v>1</v>
      </c>
      <c r="T5" s="18">
        <f>'Formato 6 c)'!F12</f>
        <v>1</v>
      </c>
      <c r="U5" s="18">
        <f>'Formato 6 c)'!G12</f>
        <v>2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1</v>
      </c>
      <c r="Q6" s="18">
        <f>'Formato 6 c)'!C13</f>
        <v>1</v>
      </c>
      <c r="R6" s="18">
        <f>'Formato 6 c)'!D13</f>
        <v>3</v>
      </c>
      <c r="S6" s="18">
        <f>'Formato 6 c)'!E13</f>
        <v>1</v>
      </c>
      <c r="T6" s="18">
        <f>'Formato 6 c)'!F13</f>
        <v>1</v>
      </c>
      <c r="U6" s="18">
        <f>'Formato 6 c)'!G13</f>
        <v>2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1</v>
      </c>
      <c r="Q7" s="18">
        <f>'Formato 6 c)'!C14</f>
        <v>1</v>
      </c>
      <c r="R7" s="18">
        <f>'Formato 6 c)'!D14</f>
        <v>3</v>
      </c>
      <c r="S7" s="18">
        <f>'Formato 6 c)'!E14</f>
        <v>1</v>
      </c>
      <c r="T7" s="18">
        <f>'Formato 6 c)'!F14</f>
        <v>1</v>
      </c>
      <c r="U7" s="18">
        <f>'Formato 6 c)'!G14</f>
        <v>2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1</v>
      </c>
      <c r="Q8" s="18">
        <f>'Formato 6 c)'!C15</f>
        <v>1</v>
      </c>
      <c r="R8" s="18">
        <f>'Formato 6 c)'!D15</f>
        <v>3</v>
      </c>
      <c r="S8" s="18">
        <f>'Formato 6 c)'!E15</f>
        <v>1</v>
      </c>
      <c r="T8" s="18">
        <f>'Formato 6 c)'!F15</f>
        <v>1</v>
      </c>
      <c r="U8" s="18">
        <f>'Formato 6 c)'!G15</f>
        <v>2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1</v>
      </c>
      <c r="Q9" s="18">
        <f>'Formato 6 c)'!C16</f>
        <v>1</v>
      </c>
      <c r="R9" s="18">
        <f>'Formato 6 c)'!D16</f>
        <v>3</v>
      </c>
      <c r="S9" s="18">
        <f>'Formato 6 c)'!E16</f>
        <v>1</v>
      </c>
      <c r="T9" s="18">
        <f>'Formato 6 c)'!F16</f>
        <v>1</v>
      </c>
      <c r="U9" s="18">
        <f>'Formato 6 c)'!G16</f>
        <v>2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1</v>
      </c>
      <c r="Q10" s="18">
        <f>'Formato 6 c)'!C17</f>
        <v>1</v>
      </c>
      <c r="R10" s="18">
        <f>'Formato 6 c)'!D17</f>
        <v>3</v>
      </c>
      <c r="S10" s="18">
        <f>'Formato 6 c)'!E17</f>
        <v>1</v>
      </c>
      <c r="T10" s="18">
        <f>'Formato 6 c)'!F17</f>
        <v>1</v>
      </c>
      <c r="U10" s="18">
        <f>'Formato 6 c)'!G17</f>
        <v>2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1</v>
      </c>
      <c r="Q11" s="18">
        <f>'Formato 6 c)'!C18</f>
        <v>1</v>
      </c>
      <c r="R11" s="18">
        <f>'Formato 6 c)'!D18</f>
        <v>3</v>
      </c>
      <c r="S11" s="18">
        <f>'Formato 6 c)'!E18</f>
        <v>1</v>
      </c>
      <c r="T11" s="18">
        <f>'Formato 6 c)'!F18</f>
        <v>1</v>
      </c>
      <c r="U11" s="18">
        <f>'Formato 6 c)'!G18</f>
        <v>2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7</v>
      </c>
      <c r="Q12" s="18">
        <f>'Formato 6 c)'!C19</f>
        <v>7</v>
      </c>
      <c r="R12" s="18">
        <f>'Formato 6 c)'!D19</f>
        <v>21</v>
      </c>
      <c r="S12" s="18">
        <f>'Formato 6 c)'!E19</f>
        <v>7</v>
      </c>
      <c r="T12" s="18">
        <f>'Formato 6 c)'!F19</f>
        <v>7</v>
      </c>
      <c r="U12" s="18">
        <f>'Formato 6 c)'!G19</f>
        <v>14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1</v>
      </c>
      <c r="Q13" s="18">
        <f>'Formato 6 c)'!C20</f>
        <v>1</v>
      </c>
      <c r="R13" s="18">
        <f>'Formato 6 c)'!D20</f>
        <v>3</v>
      </c>
      <c r="S13" s="18">
        <f>'Formato 6 c)'!E20</f>
        <v>1</v>
      </c>
      <c r="T13" s="18">
        <f>'Formato 6 c)'!F20</f>
        <v>1</v>
      </c>
      <c r="U13" s="18">
        <f>'Formato 6 c)'!G20</f>
        <v>2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1</v>
      </c>
      <c r="Q14" s="18">
        <f>'Formato 6 c)'!C21</f>
        <v>1</v>
      </c>
      <c r="R14" s="18">
        <f>'Formato 6 c)'!D21</f>
        <v>3</v>
      </c>
      <c r="S14" s="18">
        <f>'Formato 6 c)'!E21</f>
        <v>1</v>
      </c>
      <c r="T14" s="18">
        <f>'Formato 6 c)'!F21</f>
        <v>1</v>
      </c>
      <c r="U14" s="18">
        <f>'Formato 6 c)'!G21</f>
        <v>2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1</v>
      </c>
      <c r="Q15" s="18">
        <f>'Formato 6 c)'!C22</f>
        <v>1</v>
      </c>
      <c r="R15" s="18">
        <f>'Formato 6 c)'!D22</f>
        <v>3</v>
      </c>
      <c r="S15" s="18">
        <f>'Formato 6 c)'!E22</f>
        <v>1</v>
      </c>
      <c r="T15" s="18">
        <f>'Formato 6 c)'!F22</f>
        <v>1</v>
      </c>
      <c r="U15" s="18">
        <f>'Formato 6 c)'!G22</f>
        <v>2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1</v>
      </c>
      <c r="Q16" s="18">
        <f>'Formato 6 c)'!C23</f>
        <v>1</v>
      </c>
      <c r="R16" s="18">
        <f>'Formato 6 c)'!D23</f>
        <v>3</v>
      </c>
      <c r="S16" s="18">
        <f>'Formato 6 c)'!E23</f>
        <v>1</v>
      </c>
      <c r="T16" s="18">
        <f>'Formato 6 c)'!F23</f>
        <v>1</v>
      </c>
      <c r="U16" s="18">
        <f>'Formato 6 c)'!G23</f>
        <v>2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1</v>
      </c>
      <c r="Q17" s="18">
        <f>'Formato 6 c)'!C24</f>
        <v>1</v>
      </c>
      <c r="R17" s="18">
        <f>'Formato 6 c)'!D24</f>
        <v>3</v>
      </c>
      <c r="S17" s="18">
        <f>'Formato 6 c)'!E24</f>
        <v>1</v>
      </c>
      <c r="T17" s="18">
        <f>'Formato 6 c)'!F24</f>
        <v>1</v>
      </c>
      <c r="U17" s="18">
        <f>'Formato 6 c)'!G24</f>
        <v>2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1</v>
      </c>
      <c r="Q18" s="18">
        <f>'Formato 6 c)'!C25</f>
        <v>1</v>
      </c>
      <c r="R18" s="18">
        <f>'Formato 6 c)'!D25</f>
        <v>3</v>
      </c>
      <c r="S18" s="18">
        <f>'Formato 6 c)'!E25</f>
        <v>1</v>
      </c>
      <c r="T18" s="18">
        <f>'Formato 6 c)'!F25</f>
        <v>1</v>
      </c>
      <c r="U18" s="18">
        <f>'Formato 6 c)'!G25</f>
        <v>2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1</v>
      </c>
      <c r="Q19" s="18">
        <f>'Formato 6 c)'!C26</f>
        <v>1</v>
      </c>
      <c r="R19" s="18">
        <f>'Formato 6 c)'!D26</f>
        <v>3</v>
      </c>
      <c r="S19" s="18">
        <f>'Formato 6 c)'!E26</f>
        <v>1</v>
      </c>
      <c r="T19" s="18">
        <f>'Formato 6 c)'!F26</f>
        <v>1</v>
      </c>
      <c r="U19" s="18">
        <f>'Formato 6 c)'!G26</f>
        <v>2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9</v>
      </c>
      <c r="Q20" s="18">
        <f>'Formato 6 c)'!C27</f>
        <v>9</v>
      </c>
      <c r="R20" s="18">
        <f>'Formato 6 c)'!D27</f>
        <v>27</v>
      </c>
      <c r="S20" s="18">
        <f>'Formato 6 c)'!E27</f>
        <v>9</v>
      </c>
      <c r="T20" s="18">
        <f>'Formato 6 c)'!F27</f>
        <v>9</v>
      </c>
      <c r="U20" s="18">
        <f>'Formato 6 c)'!G27</f>
        <v>18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1</v>
      </c>
      <c r="Q21" s="18">
        <f>'Formato 6 c)'!C28</f>
        <v>1</v>
      </c>
      <c r="R21" s="18">
        <f>'Formato 6 c)'!D28</f>
        <v>3</v>
      </c>
      <c r="S21" s="18">
        <f>'Formato 6 c)'!E28</f>
        <v>1</v>
      </c>
      <c r="T21" s="18">
        <f>'Formato 6 c)'!F28</f>
        <v>1</v>
      </c>
      <c r="U21" s="18">
        <f>'Formato 6 c)'!G28</f>
        <v>2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1</v>
      </c>
      <c r="Q22" s="18">
        <f>'Formato 6 c)'!C29</f>
        <v>1</v>
      </c>
      <c r="R22" s="18">
        <f>'Formato 6 c)'!D29</f>
        <v>3</v>
      </c>
      <c r="S22" s="18">
        <f>'Formato 6 c)'!E29</f>
        <v>1</v>
      </c>
      <c r="T22" s="18">
        <f>'Formato 6 c)'!F29</f>
        <v>1</v>
      </c>
      <c r="U22" s="18">
        <f>'Formato 6 c)'!G29</f>
        <v>2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1</v>
      </c>
      <c r="Q23" s="18">
        <f>'Formato 6 c)'!C30</f>
        <v>1</v>
      </c>
      <c r="R23" s="18">
        <f>'Formato 6 c)'!D30</f>
        <v>3</v>
      </c>
      <c r="S23" s="18">
        <f>'Formato 6 c)'!E30</f>
        <v>1</v>
      </c>
      <c r="T23" s="18">
        <f>'Formato 6 c)'!F30</f>
        <v>1</v>
      </c>
      <c r="U23" s="18">
        <f>'Formato 6 c)'!G30</f>
        <v>2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1</v>
      </c>
      <c r="Q24" s="18">
        <f>'Formato 6 c)'!C31</f>
        <v>1</v>
      </c>
      <c r="R24" s="18">
        <f>'Formato 6 c)'!D31</f>
        <v>3</v>
      </c>
      <c r="S24" s="18">
        <f>'Formato 6 c)'!E31</f>
        <v>1</v>
      </c>
      <c r="T24" s="18">
        <f>'Formato 6 c)'!F31</f>
        <v>1</v>
      </c>
      <c r="U24" s="18">
        <f>'Formato 6 c)'!G31</f>
        <v>2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1</v>
      </c>
      <c r="Q25" s="18">
        <f>'Formato 6 c)'!C32</f>
        <v>1</v>
      </c>
      <c r="R25" s="18">
        <f>'Formato 6 c)'!D32</f>
        <v>3</v>
      </c>
      <c r="S25" s="18">
        <f>'Formato 6 c)'!E32</f>
        <v>1</v>
      </c>
      <c r="T25" s="18">
        <f>'Formato 6 c)'!F32</f>
        <v>1</v>
      </c>
      <c r="U25" s="18">
        <f>'Formato 6 c)'!G32</f>
        <v>2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1</v>
      </c>
      <c r="Q26" s="18">
        <f>'Formato 6 c)'!C33</f>
        <v>1</v>
      </c>
      <c r="R26" s="18">
        <f>'Formato 6 c)'!D33</f>
        <v>3</v>
      </c>
      <c r="S26" s="18">
        <f>'Formato 6 c)'!E33</f>
        <v>1</v>
      </c>
      <c r="T26" s="18">
        <f>'Formato 6 c)'!F33</f>
        <v>1</v>
      </c>
      <c r="U26" s="18">
        <f>'Formato 6 c)'!G33</f>
        <v>2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1</v>
      </c>
      <c r="Q27" s="18">
        <f>'Formato 6 c)'!C34</f>
        <v>1</v>
      </c>
      <c r="R27" s="18">
        <f>'Formato 6 c)'!D34</f>
        <v>3</v>
      </c>
      <c r="S27" s="18">
        <f>'Formato 6 c)'!E34</f>
        <v>1</v>
      </c>
      <c r="T27" s="18">
        <f>'Formato 6 c)'!F34</f>
        <v>1</v>
      </c>
      <c r="U27" s="18">
        <f>'Formato 6 c)'!G34</f>
        <v>2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1</v>
      </c>
      <c r="Q28" s="18">
        <f>'Formato 6 c)'!C35</f>
        <v>1</v>
      </c>
      <c r="R28" s="18">
        <f>'Formato 6 c)'!D35</f>
        <v>3</v>
      </c>
      <c r="S28" s="18">
        <f>'Formato 6 c)'!E35</f>
        <v>1</v>
      </c>
      <c r="T28" s="18">
        <f>'Formato 6 c)'!F35</f>
        <v>1</v>
      </c>
      <c r="U28" s="18">
        <f>'Formato 6 c)'!G35</f>
        <v>2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1</v>
      </c>
      <c r="Q29" s="18">
        <f>'Formato 6 c)'!C36</f>
        <v>1</v>
      </c>
      <c r="R29" s="18">
        <f>'Formato 6 c)'!D36</f>
        <v>3</v>
      </c>
      <c r="S29" s="18">
        <f>'Formato 6 c)'!E36</f>
        <v>1</v>
      </c>
      <c r="T29" s="18">
        <f>'Formato 6 c)'!F36</f>
        <v>1</v>
      </c>
      <c r="U29" s="18">
        <f>'Formato 6 c)'!G36</f>
        <v>2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4</v>
      </c>
      <c r="Q30" s="18">
        <f>'Formato 6 c)'!C37</f>
        <v>4</v>
      </c>
      <c r="R30" s="18">
        <f>'Formato 6 c)'!D37</f>
        <v>12</v>
      </c>
      <c r="S30" s="18">
        <f>'Formato 6 c)'!E37</f>
        <v>4</v>
      </c>
      <c r="T30" s="18">
        <f>'Formato 6 c)'!F37</f>
        <v>4</v>
      </c>
      <c r="U30" s="18">
        <f>'Formato 6 c)'!G37</f>
        <v>8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1</v>
      </c>
      <c r="Q31" s="18">
        <f>'Formato 6 c)'!C38</f>
        <v>1</v>
      </c>
      <c r="R31" s="18">
        <f>'Formato 6 c)'!D38</f>
        <v>3</v>
      </c>
      <c r="S31" s="18">
        <f>'Formato 6 c)'!E38</f>
        <v>1</v>
      </c>
      <c r="T31" s="18">
        <f>'Formato 6 c)'!F38</f>
        <v>1</v>
      </c>
      <c r="U31" s="18">
        <f>'Formato 6 c)'!G38</f>
        <v>2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1</v>
      </c>
      <c r="Q32" s="18">
        <f>'Formato 6 c)'!C39</f>
        <v>1</v>
      </c>
      <c r="R32" s="18">
        <f>'Formato 6 c)'!D39</f>
        <v>3</v>
      </c>
      <c r="S32" s="18">
        <f>'Formato 6 c)'!E39</f>
        <v>1</v>
      </c>
      <c r="T32" s="18">
        <f>'Formato 6 c)'!F39</f>
        <v>1</v>
      </c>
      <c r="U32" s="18">
        <f>'Formato 6 c)'!G39</f>
        <v>2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1</v>
      </c>
      <c r="Q33" s="18">
        <f>'Formato 6 c)'!C40</f>
        <v>1</v>
      </c>
      <c r="R33" s="18">
        <f>'Formato 6 c)'!D40</f>
        <v>3</v>
      </c>
      <c r="S33" s="18">
        <f>'Formato 6 c)'!E40</f>
        <v>1</v>
      </c>
      <c r="T33" s="18">
        <f>'Formato 6 c)'!F40</f>
        <v>1</v>
      </c>
      <c r="U33" s="18">
        <f>'Formato 6 c)'!G40</f>
        <v>2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1</v>
      </c>
      <c r="Q34" s="18">
        <f>'Formato 6 c)'!C41</f>
        <v>1</v>
      </c>
      <c r="R34" s="18">
        <f>'Formato 6 c)'!D41</f>
        <v>3</v>
      </c>
      <c r="S34" s="18">
        <f>'Formato 6 c)'!E41</f>
        <v>1</v>
      </c>
      <c r="T34" s="18">
        <f>'Formato 6 c)'!F41</f>
        <v>1</v>
      </c>
      <c r="U34" s="18">
        <f>'Formato 6 c)'!G41</f>
        <v>2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28</v>
      </c>
      <c r="Q35" s="18">
        <f>'Formato 6 c)'!C43</f>
        <v>28</v>
      </c>
      <c r="R35" s="18">
        <f>'Formato 6 c)'!D43</f>
        <v>84</v>
      </c>
      <c r="S35" s="18">
        <f>'Formato 6 c)'!E43</f>
        <v>28</v>
      </c>
      <c r="T35" s="18">
        <f>'Formato 6 c)'!F43</f>
        <v>28</v>
      </c>
      <c r="U35" s="18">
        <f>'Formato 6 c)'!G43</f>
        <v>56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8</v>
      </c>
      <c r="Q36" s="18">
        <f>'Formato 6 c)'!C44</f>
        <v>8</v>
      </c>
      <c r="R36" s="18">
        <f>'Formato 6 c)'!D44</f>
        <v>24</v>
      </c>
      <c r="S36" s="18">
        <f>'Formato 6 c)'!E44</f>
        <v>8</v>
      </c>
      <c r="T36" s="18">
        <f>'Formato 6 c)'!F44</f>
        <v>8</v>
      </c>
      <c r="U36" s="18">
        <f>'Formato 6 c)'!G44</f>
        <v>16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1</v>
      </c>
      <c r="Q37" s="18">
        <f>'Formato 6 c)'!C45</f>
        <v>1</v>
      </c>
      <c r="R37" s="18">
        <f>'Formato 6 c)'!D45</f>
        <v>3</v>
      </c>
      <c r="S37" s="18">
        <f>'Formato 6 c)'!E45</f>
        <v>1</v>
      </c>
      <c r="T37" s="18">
        <f>'Formato 6 c)'!F45</f>
        <v>1</v>
      </c>
      <c r="U37" s="18">
        <f>'Formato 6 c)'!G45</f>
        <v>2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1</v>
      </c>
      <c r="Q38" s="18">
        <f>'Formato 6 c)'!C46</f>
        <v>1</v>
      </c>
      <c r="R38" s="18">
        <f>'Formato 6 c)'!D46</f>
        <v>3</v>
      </c>
      <c r="S38" s="18">
        <f>'Formato 6 c)'!E46</f>
        <v>1</v>
      </c>
      <c r="T38" s="18">
        <f>'Formato 6 c)'!F46</f>
        <v>1</v>
      </c>
      <c r="U38" s="18">
        <f>'Formato 6 c)'!G46</f>
        <v>2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1</v>
      </c>
      <c r="Q39" s="18">
        <f>'Formato 6 c)'!C47</f>
        <v>1</v>
      </c>
      <c r="R39" s="18">
        <f>'Formato 6 c)'!D47</f>
        <v>3</v>
      </c>
      <c r="S39" s="18">
        <f>'Formato 6 c)'!E47</f>
        <v>1</v>
      </c>
      <c r="T39" s="18">
        <f>'Formato 6 c)'!F47</f>
        <v>1</v>
      </c>
      <c r="U39" s="18">
        <f>'Formato 6 c)'!G47</f>
        <v>2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1</v>
      </c>
      <c r="Q40" s="18">
        <f>'Formato 6 c)'!C48</f>
        <v>1</v>
      </c>
      <c r="R40" s="18">
        <f>'Formato 6 c)'!D48</f>
        <v>3</v>
      </c>
      <c r="S40" s="18">
        <f>'Formato 6 c)'!E48</f>
        <v>1</v>
      </c>
      <c r="T40" s="18">
        <f>'Formato 6 c)'!F48</f>
        <v>1</v>
      </c>
      <c r="U40" s="18">
        <f>'Formato 6 c)'!G48</f>
        <v>2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1</v>
      </c>
      <c r="Q41" s="18">
        <f>'Formato 6 c)'!C49</f>
        <v>1</v>
      </c>
      <c r="R41" s="18">
        <f>'Formato 6 c)'!D49</f>
        <v>3</v>
      </c>
      <c r="S41" s="18">
        <f>'Formato 6 c)'!E49</f>
        <v>1</v>
      </c>
      <c r="T41" s="18">
        <f>'Formato 6 c)'!F49</f>
        <v>1</v>
      </c>
      <c r="U41" s="18">
        <f>'Formato 6 c)'!G49</f>
        <v>2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1</v>
      </c>
      <c r="Q42" s="18">
        <f>'Formato 6 c)'!C50</f>
        <v>1</v>
      </c>
      <c r="R42" s="18">
        <f>'Formato 6 c)'!D50</f>
        <v>3</v>
      </c>
      <c r="S42" s="18">
        <f>'Formato 6 c)'!E50</f>
        <v>1</v>
      </c>
      <c r="T42" s="18">
        <f>'Formato 6 c)'!F50</f>
        <v>1</v>
      </c>
      <c r="U42" s="18">
        <f>'Formato 6 c)'!G50</f>
        <v>2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1</v>
      </c>
      <c r="Q43" s="18">
        <f>'Formato 6 c)'!C51</f>
        <v>1</v>
      </c>
      <c r="R43" s="18">
        <f>'Formato 6 c)'!D51</f>
        <v>3</v>
      </c>
      <c r="S43" s="18">
        <f>'Formato 6 c)'!E51</f>
        <v>1</v>
      </c>
      <c r="T43" s="18">
        <f>'Formato 6 c)'!F51</f>
        <v>1</v>
      </c>
      <c r="U43" s="18">
        <f>'Formato 6 c)'!G51</f>
        <v>2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1</v>
      </c>
      <c r="Q44" s="18">
        <f>'Formato 6 c)'!C52</f>
        <v>1</v>
      </c>
      <c r="R44" s="18">
        <f>'Formato 6 c)'!D52</f>
        <v>3</v>
      </c>
      <c r="S44" s="18">
        <f>'Formato 6 c)'!E52</f>
        <v>1</v>
      </c>
      <c r="T44" s="18">
        <f>'Formato 6 c)'!F52</f>
        <v>1</v>
      </c>
      <c r="U44" s="18">
        <f>'Formato 6 c)'!G52</f>
        <v>2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7</v>
      </c>
      <c r="Q45" s="18">
        <f>'Formato 6 c)'!C53</f>
        <v>7</v>
      </c>
      <c r="R45" s="18">
        <f>'Formato 6 c)'!D53</f>
        <v>21</v>
      </c>
      <c r="S45" s="18">
        <f>'Formato 6 c)'!E53</f>
        <v>7</v>
      </c>
      <c r="T45" s="18">
        <f>'Formato 6 c)'!F53</f>
        <v>7</v>
      </c>
      <c r="U45" s="18">
        <f>'Formato 6 c)'!G53</f>
        <v>14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1</v>
      </c>
      <c r="Q46" s="18">
        <f>'Formato 6 c)'!C54</f>
        <v>1</v>
      </c>
      <c r="R46" s="18">
        <f>'Formato 6 c)'!D54</f>
        <v>3</v>
      </c>
      <c r="S46" s="18">
        <f>'Formato 6 c)'!E54</f>
        <v>1</v>
      </c>
      <c r="T46" s="18">
        <f>'Formato 6 c)'!F54</f>
        <v>1</v>
      </c>
      <c r="U46" s="18">
        <f>'Formato 6 c)'!G54</f>
        <v>2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1</v>
      </c>
      <c r="Q47" s="18">
        <f>'Formato 6 c)'!C55</f>
        <v>1</v>
      </c>
      <c r="R47" s="18">
        <f>'Formato 6 c)'!D55</f>
        <v>3</v>
      </c>
      <c r="S47" s="18">
        <f>'Formato 6 c)'!E55</f>
        <v>1</v>
      </c>
      <c r="T47" s="18">
        <f>'Formato 6 c)'!F55</f>
        <v>1</v>
      </c>
      <c r="U47" s="18">
        <f>'Formato 6 c)'!G55</f>
        <v>2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1</v>
      </c>
      <c r="Q48" s="18">
        <f>'Formato 6 c)'!C56</f>
        <v>1</v>
      </c>
      <c r="R48" s="18">
        <f>'Formato 6 c)'!D56</f>
        <v>3</v>
      </c>
      <c r="S48" s="18">
        <f>'Formato 6 c)'!E56</f>
        <v>1</v>
      </c>
      <c r="T48" s="18">
        <f>'Formato 6 c)'!F56</f>
        <v>1</v>
      </c>
      <c r="U48" s="18">
        <f>'Formato 6 c)'!G56</f>
        <v>2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1</v>
      </c>
      <c r="Q49" s="18">
        <f>'Formato 6 c)'!C57</f>
        <v>1</v>
      </c>
      <c r="R49" s="18">
        <f>'Formato 6 c)'!D57</f>
        <v>3</v>
      </c>
      <c r="S49" s="18">
        <f>'Formato 6 c)'!E57</f>
        <v>1</v>
      </c>
      <c r="T49" s="18">
        <f>'Formato 6 c)'!F57</f>
        <v>1</v>
      </c>
      <c r="U49" s="18">
        <f>'Formato 6 c)'!G57</f>
        <v>2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1</v>
      </c>
      <c r="Q50" s="18">
        <f>'Formato 6 c)'!C58</f>
        <v>1</v>
      </c>
      <c r="R50" s="18">
        <f>'Formato 6 c)'!D58</f>
        <v>3</v>
      </c>
      <c r="S50" s="18">
        <f>'Formato 6 c)'!E58</f>
        <v>1</v>
      </c>
      <c r="T50" s="18">
        <f>'Formato 6 c)'!F58</f>
        <v>1</v>
      </c>
      <c r="U50" s="18">
        <f>'Formato 6 c)'!G58</f>
        <v>2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1</v>
      </c>
      <c r="Q51" s="18">
        <f>'Formato 6 c)'!C59</f>
        <v>1</v>
      </c>
      <c r="R51" s="18">
        <f>'Formato 6 c)'!D59</f>
        <v>3</v>
      </c>
      <c r="S51" s="18">
        <f>'Formato 6 c)'!E59</f>
        <v>1</v>
      </c>
      <c r="T51" s="18">
        <f>'Formato 6 c)'!F59</f>
        <v>1</v>
      </c>
      <c r="U51" s="18">
        <f>'Formato 6 c)'!G59</f>
        <v>2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1</v>
      </c>
      <c r="Q52" s="18">
        <f>'Formato 6 c)'!C60</f>
        <v>1</v>
      </c>
      <c r="R52" s="18">
        <f>'Formato 6 c)'!D60</f>
        <v>3</v>
      </c>
      <c r="S52" s="18">
        <f>'Formato 6 c)'!E60</f>
        <v>1</v>
      </c>
      <c r="T52" s="18">
        <f>'Formato 6 c)'!F60</f>
        <v>1</v>
      </c>
      <c r="U52" s="18">
        <f>'Formato 6 c)'!G60</f>
        <v>2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9</v>
      </c>
      <c r="Q53" s="18">
        <f>'Formato 6 c)'!C61</f>
        <v>9</v>
      </c>
      <c r="R53" s="18">
        <f>'Formato 6 c)'!D61</f>
        <v>27</v>
      </c>
      <c r="S53" s="18">
        <f>'Formato 6 c)'!E61</f>
        <v>9</v>
      </c>
      <c r="T53" s="18">
        <f>'Formato 6 c)'!F61</f>
        <v>9</v>
      </c>
      <c r="U53" s="18">
        <f>'Formato 6 c)'!G61</f>
        <v>18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1</v>
      </c>
      <c r="Q54" s="18">
        <f>'Formato 6 c)'!C62</f>
        <v>1</v>
      </c>
      <c r="R54" s="18">
        <f>'Formato 6 c)'!D62</f>
        <v>3</v>
      </c>
      <c r="S54" s="18">
        <f>'Formato 6 c)'!E62</f>
        <v>1</v>
      </c>
      <c r="T54" s="18">
        <f>'Formato 6 c)'!F62</f>
        <v>1</v>
      </c>
      <c r="U54" s="18">
        <f>'Formato 6 c)'!G62</f>
        <v>2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1</v>
      </c>
      <c r="Q55" s="18">
        <f>'Formato 6 c)'!C63</f>
        <v>1</v>
      </c>
      <c r="R55" s="18">
        <f>'Formato 6 c)'!D63</f>
        <v>3</v>
      </c>
      <c r="S55" s="18">
        <f>'Formato 6 c)'!E63</f>
        <v>1</v>
      </c>
      <c r="T55" s="18">
        <f>'Formato 6 c)'!F63</f>
        <v>1</v>
      </c>
      <c r="U55" s="18">
        <f>'Formato 6 c)'!G63</f>
        <v>2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1</v>
      </c>
      <c r="Q56" s="18">
        <f>'Formato 6 c)'!C64</f>
        <v>1</v>
      </c>
      <c r="R56" s="18">
        <f>'Formato 6 c)'!D64</f>
        <v>3</v>
      </c>
      <c r="S56" s="18">
        <f>'Formato 6 c)'!E64</f>
        <v>1</v>
      </c>
      <c r="T56" s="18">
        <f>'Formato 6 c)'!F64</f>
        <v>1</v>
      </c>
      <c r="U56" s="18">
        <f>'Formato 6 c)'!G64</f>
        <v>2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1</v>
      </c>
      <c r="Q57" s="18">
        <f>'Formato 6 c)'!C65</f>
        <v>1</v>
      </c>
      <c r="R57" s="18">
        <f>'Formato 6 c)'!D65</f>
        <v>3</v>
      </c>
      <c r="S57" s="18">
        <f>'Formato 6 c)'!E65</f>
        <v>1</v>
      </c>
      <c r="T57" s="18">
        <f>'Formato 6 c)'!F65</f>
        <v>1</v>
      </c>
      <c r="U57" s="18">
        <f>'Formato 6 c)'!G65</f>
        <v>2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1</v>
      </c>
      <c r="Q58" s="18">
        <f>'Formato 6 c)'!C66</f>
        <v>1</v>
      </c>
      <c r="R58" s="18">
        <f>'Formato 6 c)'!D66</f>
        <v>3</v>
      </c>
      <c r="S58" s="18">
        <f>'Formato 6 c)'!E66</f>
        <v>1</v>
      </c>
      <c r="T58" s="18">
        <f>'Formato 6 c)'!F66</f>
        <v>1</v>
      </c>
      <c r="U58" s="18">
        <f>'Formato 6 c)'!G66</f>
        <v>2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1</v>
      </c>
      <c r="Q59" s="18">
        <f>'Formato 6 c)'!C67</f>
        <v>1</v>
      </c>
      <c r="R59" s="18">
        <f>'Formato 6 c)'!D67</f>
        <v>3</v>
      </c>
      <c r="S59" s="18">
        <f>'Formato 6 c)'!E67</f>
        <v>1</v>
      </c>
      <c r="T59" s="18">
        <f>'Formato 6 c)'!F67</f>
        <v>1</v>
      </c>
      <c r="U59" s="18">
        <f>'Formato 6 c)'!G67</f>
        <v>2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1</v>
      </c>
      <c r="Q60" s="18">
        <f>'Formato 6 c)'!C68</f>
        <v>1</v>
      </c>
      <c r="R60" s="18">
        <f>'Formato 6 c)'!D68</f>
        <v>3</v>
      </c>
      <c r="S60" s="18">
        <f>'Formato 6 c)'!E68</f>
        <v>1</v>
      </c>
      <c r="T60" s="18">
        <f>'Formato 6 c)'!F68</f>
        <v>1</v>
      </c>
      <c r="U60" s="18">
        <f>'Formato 6 c)'!G68</f>
        <v>2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1</v>
      </c>
      <c r="Q61" s="18">
        <f>'Formato 6 c)'!C69</f>
        <v>1</v>
      </c>
      <c r="R61" s="18">
        <f>'Formato 6 c)'!D69</f>
        <v>3</v>
      </c>
      <c r="S61" s="18">
        <f>'Formato 6 c)'!E69</f>
        <v>1</v>
      </c>
      <c r="T61" s="18">
        <f>'Formato 6 c)'!F69</f>
        <v>1</v>
      </c>
      <c r="U61" s="18">
        <f>'Formato 6 c)'!G69</f>
        <v>2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1</v>
      </c>
      <c r="Q62" s="18">
        <f>'Formato 6 c)'!C70</f>
        <v>1</v>
      </c>
      <c r="R62" s="18">
        <f>'Formato 6 c)'!D70</f>
        <v>3</v>
      </c>
      <c r="S62" s="18">
        <f>'Formato 6 c)'!E70</f>
        <v>1</v>
      </c>
      <c r="T62" s="18">
        <f>'Formato 6 c)'!F70</f>
        <v>1</v>
      </c>
      <c r="U62" s="18">
        <f>'Formato 6 c)'!G70</f>
        <v>2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4</v>
      </c>
      <c r="Q63" s="18">
        <f>'Formato 6 c)'!C71</f>
        <v>4</v>
      </c>
      <c r="R63" s="18">
        <f>'Formato 6 c)'!D71</f>
        <v>12</v>
      </c>
      <c r="S63" s="18">
        <f>'Formato 6 c)'!E71</f>
        <v>4</v>
      </c>
      <c r="T63" s="18">
        <f>'Formato 6 c)'!F71</f>
        <v>4</v>
      </c>
      <c r="U63" s="18">
        <f>'Formato 6 c)'!G71</f>
        <v>8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1</v>
      </c>
      <c r="Q64" s="18">
        <f>'Formato 6 c)'!C72</f>
        <v>1</v>
      </c>
      <c r="R64" s="18">
        <f>'Formato 6 c)'!D72</f>
        <v>3</v>
      </c>
      <c r="S64" s="18">
        <f>'Formato 6 c)'!E72</f>
        <v>1</v>
      </c>
      <c r="T64" s="18">
        <f>'Formato 6 c)'!F72</f>
        <v>1</v>
      </c>
      <c r="U64" s="18">
        <f>'Formato 6 c)'!G72</f>
        <v>2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1</v>
      </c>
      <c r="Q65" s="18">
        <f>'Formato 6 c)'!C73</f>
        <v>1</v>
      </c>
      <c r="R65" s="18">
        <f>'Formato 6 c)'!D73</f>
        <v>3</v>
      </c>
      <c r="S65" s="18">
        <f>'Formato 6 c)'!E73</f>
        <v>1</v>
      </c>
      <c r="T65" s="18">
        <f>'Formato 6 c)'!F73</f>
        <v>1</v>
      </c>
      <c r="U65" s="18">
        <f>'Formato 6 c)'!G73</f>
        <v>2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1</v>
      </c>
      <c r="Q66" s="18">
        <f>'Formato 6 c)'!C74</f>
        <v>1</v>
      </c>
      <c r="R66" s="18">
        <f>'Formato 6 c)'!D74</f>
        <v>3</v>
      </c>
      <c r="S66" s="18">
        <f>'Formato 6 c)'!E74</f>
        <v>1</v>
      </c>
      <c r="T66" s="18">
        <f>'Formato 6 c)'!F74</f>
        <v>1</v>
      </c>
      <c r="U66" s="18">
        <f>'Formato 6 c)'!G74</f>
        <v>2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1</v>
      </c>
      <c r="Q67" s="18">
        <f>'Formato 6 c)'!C75</f>
        <v>1</v>
      </c>
      <c r="R67" s="18">
        <f>'Formato 6 c)'!D75</f>
        <v>3</v>
      </c>
      <c r="S67" s="18">
        <f>'Formato 6 c)'!E75</f>
        <v>1</v>
      </c>
      <c r="T67" s="18">
        <f>'Formato 6 c)'!F75</f>
        <v>1</v>
      </c>
      <c r="U67" s="18">
        <f>'Formato 6 c)'!G75</f>
        <v>2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56</v>
      </c>
      <c r="Q68" s="18">
        <f>'Formato 6 c)'!C77</f>
        <v>56</v>
      </c>
      <c r="R68" s="18">
        <f>'Formato 6 c)'!D77</f>
        <v>168</v>
      </c>
      <c r="S68" s="18">
        <f>'Formato 6 c)'!E77</f>
        <v>56</v>
      </c>
      <c r="T68" s="18">
        <f>'Formato 6 c)'!F77</f>
        <v>56</v>
      </c>
      <c r="U68" s="18">
        <f>'Formato 6 c)'!G77</f>
        <v>112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DEL MUNICIPIO DE CD. MANUEL DOBLADO, GTO, Gobierno del Estado de Guanajuato</v>
      </c>
    </row>
    <row r="7" spans="2:3" ht="14.25" x14ac:dyDescent="0.45">
      <c r="C7" t="str">
        <f>CONCATENATE(ENTE_PUBLICO," (a)")</f>
        <v>SISTEMA PARA EL DESARROLLO INTEGRAL DE LA FAMILIA DEL MUNICIPIO DE CD. MANUEL DOBLADO, GTO,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1148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Manuel Doblado, Gobierno del Estado de Guanajuato</v>
      </c>
    </row>
    <row r="12" spans="2:3" x14ac:dyDescent="0.25">
      <c r="B12" t="s">
        <v>794</v>
      </c>
      <c r="C12" s="24">
        <v>2021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25" x14ac:dyDescent="0.4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ht="14.25" x14ac:dyDescent="0.4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B13" sqref="B1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8</v>
      </c>
      <c r="C9" s="66">
        <f t="shared" ref="C9:F9" si="0">SUM(C10,C11,C12,C15,C16,C19)</f>
        <v>8</v>
      </c>
      <c r="D9" s="66">
        <f t="shared" si="0"/>
        <v>24</v>
      </c>
      <c r="E9" s="66">
        <f t="shared" si="0"/>
        <v>8</v>
      </c>
      <c r="F9" s="66">
        <f t="shared" si="0"/>
        <v>8</v>
      </c>
      <c r="G9" s="66">
        <f>SUM(G10,G11,G12,G15,G16,G19)</f>
        <v>16</v>
      </c>
    </row>
    <row r="10" spans="1:7" ht="14.25" x14ac:dyDescent="0.45">
      <c r="A10" s="53" t="s">
        <v>401</v>
      </c>
      <c r="B10" s="67">
        <v>1</v>
      </c>
      <c r="C10" s="67">
        <v>1</v>
      </c>
      <c r="D10" s="67">
        <v>3</v>
      </c>
      <c r="E10" s="67">
        <v>1</v>
      </c>
      <c r="F10" s="67">
        <v>1</v>
      </c>
      <c r="G10" s="67">
        <f>D10-E10</f>
        <v>2</v>
      </c>
    </row>
    <row r="11" spans="1:7" ht="14.25" x14ac:dyDescent="0.45">
      <c r="A11" s="53" t="s">
        <v>402</v>
      </c>
      <c r="B11" s="67">
        <v>1</v>
      </c>
      <c r="C11" s="67">
        <v>1</v>
      </c>
      <c r="D11" s="67">
        <v>3</v>
      </c>
      <c r="E11" s="67">
        <v>1</v>
      </c>
      <c r="F11" s="67">
        <v>1</v>
      </c>
      <c r="G11" s="67">
        <f>D11-E11</f>
        <v>2</v>
      </c>
    </row>
    <row r="12" spans="1:7" ht="14.25" x14ac:dyDescent="0.45">
      <c r="A12" s="53" t="s">
        <v>403</v>
      </c>
      <c r="B12" s="67">
        <f>B13+B14</f>
        <v>2</v>
      </c>
      <c r="C12" s="67">
        <f t="shared" ref="C12:F12" si="1">C13+C14</f>
        <v>2</v>
      </c>
      <c r="D12" s="67">
        <f t="shared" si="1"/>
        <v>6</v>
      </c>
      <c r="E12" s="67">
        <f t="shared" si="1"/>
        <v>2</v>
      </c>
      <c r="F12" s="67">
        <f t="shared" si="1"/>
        <v>2</v>
      </c>
      <c r="G12" s="67">
        <f>G13+G14</f>
        <v>4</v>
      </c>
    </row>
    <row r="13" spans="1:7" ht="14.25" x14ac:dyDescent="0.45">
      <c r="A13" s="63" t="s">
        <v>404</v>
      </c>
      <c r="B13" s="67">
        <v>1</v>
      </c>
      <c r="C13" s="67">
        <v>1</v>
      </c>
      <c r="D13" s="67">
        <v>3</v>
      </c>
      <c r="E13" s="67">
        <v>1</v>
      </c>
      <c r="F13" s="67">
        <v>1</v>
      </c>
      <c r="G13" s="67">
        <f>D13-E13</f>
        <v>2</v>
      </c>
    </row>
    <row r="14" spans="1:7" x14ac:dyDescent="0.25">
      <c r="A14" s="63" t="s">
        <v>405</v>
      </c>
      <c r="B14" s="67">
        <v>1</v>
      </c>
      <c r="C14" s="67">
        <v>1</v>
      </c>
      <c r="D14" s="67">
        <v>3</v>
      </c>
      <c r="E14" s="67">
        <v>1</v>
      </c>
      <c r="F14" s="67">
        <v>1</v>
      </c>
      <c r="G14" s="67">
        <f t="shared" ref="G14:G15" si="2">D14-E14</f>
        <v>2</v>
      </c>
    </row>
    <row r="15" spans="1:7" x14ac:dyDescent="0.25">
      <c r="A15" s="53" t="s">
        <v>406</v>
      </c>
      <c r="B15" s="67">
        <v>1</v>
      </c>
      <c r="C15" s="67">
        <v>1</v>
      </c>
      <c r="D15" s="67">
        <v>3</v>
      </c>
      <c r="E15" s="67">
        <v>1</v>
      </c>
      <c r="F15" s="67">
        <v>1</v>
      </c>
      <c r="G15" s="67">
        <f t="shared" si="2"/>
        <v>2</v>
      </c>
    </row>
    <row r="16" spans="1:7" x14ac:dyDescent="0.25">
      <c r="A16" s="64" t="s">
        <v>407</v>
      </c>
      <c r="B16" s="67">
        <f>B17+B18</f>
        <v>2</v>
      </c>
      <c r="C16" s="67">
        <f t="shared" ref="C16:G16" si="3">C17+C18</f>
        <v>2</v>
      </c>
      <c r="D16" s="67">
        <f t="shared" si="3"/>
        <v>6</v>
      </c>
      <c r="E16" s="67">
        <f t="shared" si="3"/>
        <v>2</v>
      </c>
      <c r="F16" s="67">
        <f t="shared" si="3"/>
        <v>2</v>
      </c>
      <c r="G16" s="67">
        <f t="shared" si="3"/>
        <v>4</v>
      </c>
    </row>
    <row r="17" spans="1:7" ht="14.25" x14ac:dyDescent="0.45">
      <c r="A17" s="63" t="s">
        <v>408</v>
      </c>
      <c r="B17" s="67">
        <v>1</v>
      </c>
      <c r="C17" s="67">
        <v>1</v>
      </c>
      <c r="D17" s="67">
        <v>3</v>
      </c>
      <c r="E17" s="67">
        <v>1</v>
      </c>
      <c r="F17" s="67">
        <v>1</v>
      </c>
      <c r="G17" s="67">
        <f>D17-E17</f>
        <v>2</v>
      </c>
    </row>
    <row r="18" spans="1:7" ht="14.25" x14ac:dyDescent="0.45">
      <c r="A18" s="63" t="s">
        <v>409</v>
      </c>
      <c r="B18" s="67">
        <v>1</v>
      </c>
      <c r="C18" s="67">
        <v>1</v>
      </c>
      <c r="D18" s="67">
        <v>3</v>
      </c>
      <c r="E18" s="67">
        <v>1</v>
      </c>
      <c r="F18" s="67">
        <v>1</v>
      </c>
      <c r="G18" s="67">
        <f>D18-E18</f>
        <v>2</v>
      </c>
    </row>
    <row r="19" spans="1:7" ht="14.25" x14ac:dyDescent="0.45">
      <c r="A19" s="53" t="s">
        <v>410</v>
      </c>
      <c r="B19" s="67">
        <v>1</v>
      </c>
      <c r="C19" s="67">
        <v>1</v>
      </c>
      <c r="D19" s="67">
        <v>3</v>
      </c>
      <c r="E19" s="67">
        <v>1</v>
      </c>
      <c r="F19" s="67">
        <v>1</v>
      </c>
      <c r="G19" s="67">
        <f>D19-E19</f>
        <v>2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8</v>
      </c>
      <c r="C21" s="66">
        <f t="shared" ref="C21:F21" si="4">SUM(C22,C23,C24,C27,C28,C31)</f>
        <v>8</v>
      </c>
      <c r="D21" s="66">
        <f t="shared" si="4"/>
        <v>24</v>
      </c>
      <c r="E21" s="66">
        <f t="shared" si="4"/>
        <v>8</v>
      </c>
      <c r="F21" s="66">
        <f t="shared" si="4"/>
        <v>8</v>
      </c>
      <c r="G21" s="66">
        <f>SUM(G22,G23,G24,G27,G28,G31)</f>
        <v>16</v>
      </c>
    </row>
    <row r="22" spans="1:7" s="24" customFormat="1" x14ac:dyDescent="0.25">
      <c r="A22" s="53" t="s">
        <v>401</v>
      </c>
      <c r="B22" s="67">
        <v>1</v>
      </c>
      <c r="C22" s="67">
        <v>1</v>
      </c>
      <c r="D22" s="67">
        <v>3</v>
      </c>
      <c r="E22" s="67">
        <v>1</v>
      </c>
      <c r="F22" s="67">
        <v>1</v>
      </c>
      <c r="G22" s="67">
        <f>D22-E22</f>
        <v>2</v>
      </c>
    </row>
    <row r="23" spans="1:7" s="24" customFormat="1" x14ac:dyDescent="0.25">
      <c r="A23" s="53" t="s">
        <v>402</v>
      </c>
      <c r="B23" s="67">
        <v>1</v>
      </c>
      <c r="C23" s="67">
        <v>1</v>
      </c>
      <c r="D23" s="67">
        <v>3</v>
      </c>
      <c r="E23" s="67">
        <v>1</v>
      </c>
      <c r="F23" s="67">
        <v>1</v>
      </c>
      <c r="G23" s="67">
        <f>D23-E23</f>
        <v>2</v>
      </c>
    </row>
    <row r="24" spans="1:7" s="24" customFormat="1" x14ac:dyDescent="0.25">
      <c r="A24" s="53" t="s">
        <v>403</v>
      </c>
      <c r="B24" s="67">
        <f>B25+B26</f>
        <v>2</v>
      </c>
      <c r="C24" s="67">
        <f t="shared" ref="C24:G24" si="5">C25+C26</f>
        <v>2</v>
      </c>
      <c r="D24" s="67">
        <f t="shared" si="5"/>
        <v>6</v>
      </c>
      <c r="E24" s="67">
        <f t="shared" si="5"/>
        <v>2</v>
      </c>
      <c r="F24" s="67">
        <f t="shared" si="5"/>
        <v>2</v>
      </c>
      <c r="G24" s="67">
        <f t="shared" si="5"/>
        <v>4</v>
      </c>
    </row>
    <row r="25" spans="1:7" s="24" customFormat="1" x14ac:dyDescent="0.25">
      <c r="A25" s="63" t="s">
        <v>404</v>
      </c>
      <c r="B25" s="67">
        <v>1</v>
      </c>
      <c r="C25" s="67">
        <v>1</v>
      </c>
      <c r="D25" s="67">
        <v>3</v>
      </c>
      <c r="E25" s="67">
        <v>1</v>
      </c>
      <c r="F25" s="67">
        <v>1</v>
      </c>
      <c r="G25" s="67">
        <f>D25-E25</f>
        <v>2</v>
      </c>
    </row>
    <row r="26" spans="1:7" s="24" customFormat="1" x14ac:dyDescent="0.25">
      <c r="A26" s="63" t="s">
        <v>405</v>
      </c>
      <c r="B26" s="67">
        <v>1</v>
      </c>
      <c r="C26" s="67">
        <v>1</v>
      </c>
      <c r="D26" s="67">
        <v>3</v>
      </c>
      <c r="E26" s="67">
        <v>1</v>
      </c>
      <c r="F26" s="67">
        <v>1</v>
      </c>
      <c r="G26" s="67">
        <f t="shared" ref="G26:G27" si="6">D26-E26</f>
        <v>2</v>
      </c>
    </row>
    <row r="27" spans="1:7" s="24" customFormat="1" x14ac:dyDescent="0.25">
      <c r="A27" s="53" t="s">
        <v>406</v>
      </c>
      <c r="B27" s="67">
        <v>1</v>
      </c>
      <c r="C27" s="67">
        <v>1</v>
      </c>
      <c r="D27" s="67">
        <v>3</v>
      </c>
      <c r="E27" s="67">
        <v>1</v>
      </c>
      <c r="F27" s="67">
        <v>1</v>
      </c>
      <c r="G27" s="67">
        <f t="shared" si="6"/>
        <v>2</v>
      </c>
    </row>
    <row r="28" spans="1:7" s="24" customFormat="1" x14ac:dyDescent="0.25">
      <c r="A28" s="64" t="s">
        <v>407</v>
      </c>
      <c r="B28" s="67">
        <f>B29+B30</f>
        <v>2</v>
      </c>
      <c r="C28" s="67">
        <f t="shared" ref="C28:G28" si="7">C29+C30</f>
        <v>2</v>
      </c>
      <c r="D28" s="67">
        <f t="shared" si="7"/>
        <v>6</v>
      </c>
      <c r="E28" s="67">
        <f t="shared" si="7"/>
        <v>2</v>
      </c>
      <c r="F28" s="67">
        <f t="shared" si="7"/>
        <v>2</v>
      </c>
      <c r="G28" s="67">
        <f t="shared" si="7"/>
        <v>4</v>
      </c>
    </row>
    <row r="29" spans="1:7" s="24" customFormat="1" x14ac:dyDescent="0.25">
      <c r="A29" s="63" t="s">
        <v>408</v>
      </c>
      <c r="B29" s="67">
        <v>1</v>
      </c>
      <c r="C29" s="67">
        <v>1</v>
      </c>
      <c r="D29" s="67">
        <v>3</v>
      </c>
      <c r="E29" s="67">
        <v>1</v>
      </c>
      <c r="F29" s="67">
        <v>1</v>
      </c>
      <c r="G29" s="67">
        <f>D29-E29</f>
        <v>2</v>
      </c>
    </row>
    <row r="30" spans="1:7" s="24" customFormat="1" x14ac:dyDescent="0.25">
      <c r="A30" s="63" t="s">
        <v>409</v>
      </c>
      <c r="B30" s="67">
        <v>1</v>
      </c>
      <c r="C30" s="67">
        <v>1</v>
      </c>
      <c r="D30" s="67">
        <v>3</v>
      </c>
      <c r="E30" s="67">
        <v>1</v>
      </c>
      <c r="F30" s="67">
        <v>1</v>
      </c>
      <c r="G30" s="67">
        <f t="shared" ref="G30:G31" si="8">D30-E30</f>
        <v>2</v>
      </c>
    </row>
    <row r="31" spans="1:7" s="24" customFormat="1" x14ac:dyDescent="0.25">
      <c r="A31" s="53" t="s">
        <v>410</v>
      </c>
      <c r="B31" s="67">
        <v>1</v>
      </c>
      <c r="C31" s="67">
        <v>1</v>
      </c>
      <c r="D31" s="67">
        <v>3</v>
      </c>
      <c r="E31" s="67">
        <v>1</v>
      </c>
      <c r="F31" s="67">
        <v>1</v>
      </c>
      <c r="G31" s="67">
        <f t="shared" si="8"/>
        <v>2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16</v>
      </c>
      <c r="C33" s="66">
        <f t="shared" ref="C33:G33" si="9">C21+C9</f>
        <v>16</v>
      </c>
      <c r="D33" s="66">
        <f t="shared" si="9"/>
        <v>48</v>
      </c>
      <c r="E33" s="66">
        <f t="shared" si="9"/>
        <v>16</v>
      </c>
      <c r="F33" s="66">
        <f t="shared" si="9"/>
        <v>16</v>
      </c>
      <c r="G33" s="66">
        <f t="shared" si="9"/>
        <v>32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</v>
      </c>
      <c r="Q2" s="18">
        <f>'Formato 6 d)'!C9</f>
        <v>8</v>
      </c>
      <c r="R2" s="18">
        <f>'Formato 6 d)'!D9</f>
        <v>24</v>
      </c>
      <c r="S2" s="18">
        <f>'Formato 6 d)'!E9</f>
        <v>8</v>
      </c>
      <c r="T2" s="18">
        <f>'Formato 6 d)'!F9</f>
        <v>8</v>
      </c>
      <c r="U2" s="18">
        <f>'Formato 6 d)'!G9</f>
        <v>16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</v>
      </c>
      <c r="Q3" s="18">
        <f>'Formato 6 d)'!C10</f>
        <v>1</v>
      </c>
      <c r="R3" s="18">
        <f>'Formato 6 d)'!D10</f>
        <v>3</v>
      </c>
      <c r="S3" s="18">
        <f>'Formato 6 d)'!E10</f>
        <v>1</v>
      </c>
      <c r="T3" s="18">
        <f>'Formato 6 d)'!F10</f>
        <v>1</v>
      </c>
      <c r="U3" s="18">
        <f>'Formato 6 d)'!G10</f>
        <v>2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1</v>
      </c>
      <c r="Q4" s="18">
        <f>'Formato 6 d)'!C11</f>
        <v>1</v>
      </c>
      <c r="R4" s="18">
        <f>'Formato 6 d)'!D11</f>
        <v>3</v>
      </c>
      <c r="S4" s="18">
        <f>'Formato 6 d)'!E11</f>
        <v>1</v>
      </c>
      <c r="T4" s="18">
        <f>'Formato 6 d)'!F11</f>
        <v>1</v>
      </c>
      <c r="U4" s="18">
        <f>'Formato 6 d)'!G11</f>
        <v>2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2</v>
      </c>
      <c r="Q5" s="18">
        <f>'Formato 6 d)'!C12</f>
        <v>2</v>
      </c>
      <c r="R5" s="18">
        <f>'Formato 6 d)'!D12</f>
        <v>6</v>
      </c>
      <c r="S5" s="18">
        <f>'Formato 6 d)'!E12</f>
        <v>2</v>
      </c>
      <c r="T5" s="18">
        <f>'Formato 6 d)'!F12</f>
        <v>2</v>
      </c>
      <c r="U5" s="18">
        <f>'Formato 6 d)'!G12</f>
        <v>4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1</v>
      </c>
      <c r="Q6" s="18">
        <f>'Formato 6 d)'!C13</f>
        <v>1</v>
      </c>
      <c r="R6" s="18">
        <f>'Formato 6 d)'!D13</f>
        <v>3</v>
      </c>
      <c r="S6" s="18">
        <f>'Formato 6 d)'!E13</f>
        <v>1</v>
      </c>
      <c r="T6" s="18">
        <f>'Formato 6 d)'!F13</f>
        <v>1</v>
      </c>
      <c r="U6" s="18">
        <f>'Formato 6 d)'!G13</f>
        <v>2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1</v>
      </c>
      <c r="Q7" s="18">
        <f>'Formato 6 d)'!C14</f>
        <v>1</v>
      </c>
      <c r="R7" s="18">
        <f>'Formato 6 d)'!D14</f>
        <v>3</v>
      </c>
      <c r="S7" s="18">
        <f>'Formato 6 d)'!E14</f>
        <v>1</v>
      </c>
      <c r="T7" s="18">
        <f>'Formato 6 d)'!F14</f>
        <v>1</v>
      </c>
      <c r="U7" s="18">
        <f>'Formato 6 d)'!G14</f>
        <v>2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1</v>
      </c>
      <c r="Q8" s="18">
        <f>'Formato 6 d)'!C15</f>
        <v>1</v>
      </c>
      <c r="R8" s="18">
        <f>'Formato 6 d)'!D15</f>
        <v>3</v>
      </c>
      <c r="S8" s="18">
        <f>'Formato 6 d)'!E15</f>
        <v>1</v>
      </c>
      <c r="T8" s="18">
        <f>'Formato 6 d)'!F15</f>
        <v>1</v>
      </c>
      <c r="U8" s="18">
        <f>'Formato 6 d)'!G15</f>
        <v>2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2</v>
      </c>
      <c r="Q9" s="18">
        <f>'Formato 6 d)'!C16</f>
        <v>2</v>
      </c>
      <c r="R9" s="18">
        <f>'Formato 6 d)'!D16</f>
        <v>6</v>
      </c>
      <c r="S9" s="18">
        <f>'Formato 6 d)'!E16</f>
        <v>2</v>
      </c>
      <c r="T9" s="18">
        <f>'Formato 6 d)'!F16</f>
        <v>2</v>
      </c>
      <c r="U9" s="18">
        <f>'Formato 6 d)'!G16</f>
        <v>4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1</v>
      </c>
      <c r="Q10" s="18">
        <f>'Formato 6 d)'!C17</f>
        <v>1</v>
      </c>
      <c r="R10" s="18">
        <f>'Formato 6 d)'!D17</f>
        <v>3</v>
      </c>
      <c r="S10" s="18">
        <f>'Formato 6 d)'!E17</f>
        <v>1</v>
      </c>
      <c r="T10" s="18">
        <f>'Formato 6 d)'!F17</f>
        <v>1</v>
      </c>
      <c r="U10" s="18">
        <f>'Formato 6 d)'!G17</f>
        <v>2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1</v>
      </c>
      <c r="Q11" s="18">
        <f>'Formato 6 d)'!C18</f>
        <v>1</v>
      </c>
      <c r="R11" s="18">
        <f>'Formato 6 d)'!D18</f>
        <v>3</v>
      </c>
      <c r="S11" s="18">
        <f>'Formato 6 d)'!E18</f>
        <v>1</v>
      </c>
      <c r="T11" s="18">
        <f>'Formato 6 d)'!F18</f>
        <v>1</v>
      </c>
      <c r="U11" s="18">
        <f>'Formato 6 d)'!G18</f>
        <v>2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1</v>
      </c>
      <c r="Q12" s="18">
        <f>'Formato 6 d)'!C19</f>
        <v>1</v>
      </c>
      <c r="R12" s="18">
        <f>'Formato 6 d)'!D19</f>
        <v>3</v>
      </c>
      <c r="S12" s="18">
        <f>'Formato 6 d)'!E19</f>
        <v>1</v>
      </c>
      <c r="T12" s="18">
        <f>'Formato 6 d)'!F19</f>
        <v>1</v>
      </c>
      <c r="U12" s="18">
        <f>'Formato 6 d)'!G19</f>
        <v>2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8</v>
      </c>
      <c r="Q13" s="18">
        <f>'Formato 6 d)'!C21</f>
        <v>8</v>
      </c>
      <c r="R13" s="18">
        <f>'Formato 6 d)'!D21</f>
        <v>24</v>
      </c>
      <c r="S13" s="18">
        <f>'Formato 6 d)'!E21</f>
        <v>8</v>
      </c>
      <c r="T13" s="18">
        <f>'Formato 6 d)'!F21</f>
        <v>8</v>
      </c>
      <c r="U13" s="18">
        <f>'Formato 6 d)'!G21</f>
        <v>16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1</v>
      </c>
      <c r="Q14" s="18">
        <f>'Formato 6 d)'!C22</f>
        <v>1</v>
      </c>
      <c r="R14" s="18">
        <f>'Formato 6 d)'!D22</f>
        <v>3</v>
      </c>
      <c r="S14" s="18">
        <f>'Formato 6 d)'!E22</f>
        <v>1</v>
      </c>
      <c r="T14" s="18">
        <f>'Formato 6 d)'!F22</f>
        <v>1</v>
      </c>
      <c r="U14" s="18">
        <f>'Formato 6 d)'!G22</f>
        <v>2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1</v>
      </c>
      <c r="Q15" s="18">
        <f>'Formato 6 d)'!C23</f>
        <v>1</v>
      </c>
      <c r="R15" s="18">
        <f>'Formato 6 d)'!D23</f>
        <v>3</v>
      </c>
      <c r="S15" s="18">
        <f>'Formato 6 d)'!E23</f>
        <v>1</v>
      </c>
      <c r="T15" s="18">
        <f>'Formato 6 d)'!F23</f>
        <v>1</v>
      </c>
      <c r="U15" s="18">
        <f>'Formato 6 d)'!G23</f>
        <v>2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2</v>
      </c>
      <c r="Q16" s="18">
        <f>'Formato 6 d)'!C24</f>
        <v>2</v>
      </c>
      <c r="R16" s="18">
        <f>'Formato 6 d)'!D24</f>
        <v>6</v>
      </c>
      <c r="S16" s="18">
        <f>'Formato 6 d)'!E24</f>
        <v>2</v>
      </c>
      <c r="T16" s="18">
        <f>'Formato 6 d)'!F24</f>
        <v>2</v>
      </c>
      <c r="U16" s="18">
        <f>'Formato 6 d)'!G24</f>
        <v>4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1</v>
      </c>
      <c r="Q17" s="18">
        <f>'Formato 6 d)'!C25</f>
        <v>1</v>
      </c>
      <c r="R17" s="18">
        <f>'Formato 6 d)'!D25</f>
        <v>3</v>
      </c>
      <c r="S17" s="18">
        <f>'Formato 6 d)'!E25</f>
        <v>1</v>
      </c>
      <c r="T17" s="18">
        <f>'Formato 6 d)'!F25</f>
        <v>1</v>
      </c>
      <c r="U17" s="18">
        <f>'Formato 6 d)'!G25</f>
        <v>2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1</v>
      </c>
      <c r="Q18" s="18">
        <f>'Formato 6 d)'!C26</f>
        <v>1</v>
      </c>
      <c r="R18" s="18">
        <f>'Formato 6 d)'!D26</f>
        <v>3</v>
      </c>
      <c r="S18" s="18">
        <f>'Formato 6 d)'!E26</f>
        <v>1</v>
      </c>
      <c r="T18" s="18">
        <f>'Formato 6 d)'!F26</f>
        <v>1</v>
      </c>
      <c r="U18" s="18">
        <f>'Formato 6 d)'!G26</f>
        <v>2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1</v>
      </c>
      <c r="Q19" s="18">
        <f>'Formato 6 d)'!C27</f>
        <v>1</v>
      </c>
      <c r="R19" s="18">
        <f>'Formato 6 d)'!D27</f>
        <v>3</v>
      </c>
      <c r="S19" s="18">
        <f>'Formato 6 d)'!E27</f>
        <v>1</v>
      </c>
      <c r="T19" s="18">
        <f>'Formato 6 d)'!F27</f>
        <v>1</v>
      </c>
      <c r="U19" s="18">
        <f>'Formato 6 d)'!G27</f>
        <v>2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2</v>
      </c>
      <c r="Q20" s="18">
        <f>'Formato 6 d)'!C28</f>
        <v>2</v>
      </c>
      <c r="R20" s="18">
        <f>'Formato 6 d)'!D28</f>
        <v>6</v>
      </c>
      <c r="S20" s="18">
        <f>'Formato 6 d)'!E28</f>
        <v>2</v>
      </c>
      <c r="T20" s="18">
        <f>'Formato 6 d)'!F28</f>
        <v>2</v>
      </c>
      <c r="U20" s="18">
        <f>'Formato 6 d)'!G28</f>
        <v>4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1</v>
      </c>
      <c r="Q21" s="18">
        <f>'Formato 6 d)'!C29</f>
        <v>1</v>
      </c>
      <c r="R21" s="18">
        <f>'Formato 6 d)'!D29</f>
        <v>3</v>
      </c>
      <c r="S21" s="18">
        <f>'Formato 6 d)'!E29</f>
        <v>1</v>
      </c>
      <c r="T21" s="18">
        <f>'Formato 6 d)'!F29</f>
        <v>1</v>
      </c>
      <c r="U21" s="18">
        <f>'Formato 6 d)'!G29</f>
        <v>2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1</v>
      </c>
      <c r="Q22" s="18">
        <f>'Formato 6 d)'!C30</f>
        <v>1</v>
      </c>
      <c r="R22" s="18">
        <f>'Formato 6 d)'!D30</f>
        <v>3</v>
      </c>
      <c r="S22" s="18">
        <f>'Formato 6 d)'!E30</f>
        <v>1</v>
      </c>
      <c r="T22" s="18">
        <f>'Formato 6 d)'!F30</f>
        <v>1</v>
      </c>
      <c r="U22" s="18">
        <f>'Formato 6 d)'!G30</f>
        <v>2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1</v>
      </c>
      <c r="Q23" s="18">
        <f>'Formato 6 d)'!C31</f>
        <v>1</v>
      </c>
      <c r="R23" s="18">
        <f>'Formato 6 d)'!D31</f>
        <v>3</v>
      </c>
      <c r="S23" s="18">
        <f>'Formato 6 d)'!E31</f>
        <v>1</v>
      </c>
      <c r="T23" s="18">
        <f>'Formato 6 d)'!F31</f>
        <v>1</v>
      </c>
      <c r="U23" s="18">
        <f>'Formato 6 d)'!G31</f>
        <v>2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16</v>
      </c>
      <c r="Q24" s="18">
        <f>'Formato 6 d)'!C33</f>
        <v>16</v>
      </c>
      <c r="R24" s="18">
        <f>'Formato 6 d)'!D33</f>
        <v>48</v>
      </c>
      <c r="S24" s="18">
        <f>'Formato 6 d)'!E33</f>
        <v>16</v>
      </c>
      <c r="T24" s="18">
        <f>'Formato 6 d)'!F33</f>
        <v>16</v>
      </c>
      <c r="U24" s="18">
        <f>'Formato 6 d)'!G33</f>
        <v>32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Manuel Doblado,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x14ac:dyDescent="0.2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9" sqref="B9:G17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Manuel Doblado,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abSelected="1" zoomScale="90" zoomScaleNormal="90" workbookViewId="0">
      <selection activeCell="F16" sqref="F16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Manuel Doblado,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>
        <v>0</v>
      </c>
      <c r="C8" s="60"/>
      <c r="D8" s="60"/>
      <c r="E8" s="60"/>
      <c r="F8" s="60"/>
      <c r="G8" s="60"/>
    </row>
    <row r="9" spans="1:7" x14ac:dyDescent="0.25">
      <c r="A9" s="53" t="s">
        <v>470</v>
      </c>
      <c r="B9" s="60">
        <v>0</v>
      </c>
      <c r="C9" s="60"/>
      <c r="D9" s="60"/>
      <c r="E9" s="60"/>
      <c r="F9" s="60"/>
      <c r="G9" s="60"/>
    </row>
    <row r="10" spans="1:7" x14ac:dyDescent="0.25">
      <c r="A10" s="53" t="s">
        <v>471</v>
      </c>
      <c r="B10" s="60">
        <v>0</v>
      </c>
      <c r="C10" s="60"/>
      <c r="D10" s="60"/>
      <c r="E10" s="60"/>
      <c r="F10" s="60"/>
      <c r="G10" s="60"/>
    </row>
    <row r="11" spans="1:7" x14ac:dyDescent="0.25">
      <c r="A11" s="53" t="s">
        <v>472</v>
      </c>
      <c r="B11" s="60">
        <v>0</v>
      </c>
      <c r="C11" s="60"/>
      <c r="D11" s="60"/>
      <c r="E11" s="60"/>
      <c r="F11" s="60"/>
      <c r="G11" s="60"/>
    </row>
    <row r="12" spans="1:7" x14ac:dyDescent="0.25">
      <c r="A12" s="53" t="s">
        <v>473</v>
      </c>
      <c r="B12" s="60">
        <v>0</v>
      </c>
      <c r="C12" s="60"/>
      <c r="D12" s="60"/>
      <c r="E12" s="60"/>
      <c r="F12" s="60"/>
      <c r="G12" s="60"/>
    </row>
    <row r="13" spans="1:7" x14ac:dyDescent="0.25">
      <c r="A13" s="56" t="s">
        <v>474</v>
      </c>
      <c r="B13" s="60">
        <v>0</v>
      </c>
      <c r="C13" s="60"/>
      <c r="D13" s="60"/>
      <c r="E13" s="60"/>
      <c r="F13" s="60"/>
      <c r="G13" s="60"/>
    </row>
    <row r="14" spans="1:7" x14ac:dyDescent="0.25">
      <c r="A14" s="53" t="s">
        <v>475</v>
      </c>
      <c r="B14" s="60">
        <v>0</v>
      </c>
      <c r="C14" s="60"/>
      <c r="D14" s="60"/>
      <c r="E14" s="60"/>
      <c r="F14" s="60"/>
      <c r="G14" s="60"/>
    </row>
    <row r="15" spans="1:7" x14ac:dyDescent="0.25">
      <c r="A15" s="53" t="s">
        <v>476</v>
      </c>
      <c r="B15" s="60">
        <v>0</v>
      </c>
      <c r="C15" s="60"/>
      <c r="D15" s="60"/>
      <c r="E15" s="60"/>
      <c r="F15" s="60"/>
      <c r="G15" s="60"/>
    </row>
    <row r="16" spans="1:7" x14ac:dyDescent="0.25">
      <c r="A16" s="53" t="s">
        <v>477</v>
      </c>
      <c r="B16" s="60">
        <v>0</v>
      </c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>
        <v>0</v>
      </c>
      <c r="C17" s="60"/>
      <c r="D17" s="60"/>
      <c r="E17" s="60"/>
      <c r="F17" s="60"/>
      <c r="G17" s="60"/>
    </row>
    <row r="18" spans="1:7" x14ac:dyDescent="0.25">
      <c r="A18" s="53" t="s">
        <v>478</v>
      </c>
      <c r="B18" s="60">
        <v>0</v>
      </c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115" zoomScaleNormal="115" workbookViewId="0">
      <selection activeCell="G7" sqref="G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Manuel Doblado,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6559770.46</v>
      </c>
      <c r="C7" s="59">
        <f t="shared" ref="C7:G7" si="0">SUM(C8:C16)</f>
        <v>5874837.3399999989</v>
      </c>
      <c r="D7" s="59">
        <f t="shared" si="0"/>
        <v>5923703.4299999997</v>
      </c>
      <c r="E7" s="59">
        <f t="shared" si="0"/>
        <v>7656462.6500000004</v>
      </c>
      <c r="F7" s="59">
        <f t="shared" si="0"/>
        <v>6932278.3000000007</v>
      </c>
      <c r="G7" s="59">
        <f t="shared" si="0"/>
        <v>6700000</v>
      </c>
    </row>
    <row r="8" spans="1:7" x14ac:dyDescent="0.25">
      <c r="A8" s="53" t="s">
        <v>454</v>
      </c>
      <c r="B8" s="60">
        <v>4679531.1100000003</v>
      </c>
      <c r="C8" s="60">
        <v>4458751.5999999996</v>
      </c>
      <c r="D8" s="60">
        <v>4496920.1500000004</v>
      </c>
      <c r="E8" s="60">
        <v>5519430.5300000003</v>
      </c>
      <c r="F8" s="60">
        <v>4959835.91</v>
      </c>
      <c r="G8" s="60">
        <v>5285138.95</v>
      </c>
    </row>
    <row r="9" spans="1:7" x14ac:dyDescent="0.25">
      <c r="A9" s="53" t="s">
        <v>455</v>
      </c>
      <c r="B9" s="60">
        <v>558545.06000000006</v>
      </c>
      <c r="C9" s="60">
        <v>406463.01</v>
      </c>
      <c r="D9" s="60">
        <v>616673.18000000005</v>
      </c>
      <c r="E9" s="60">
        <v>923679.48</v>
      </c>
      <c r="F9" s="60">
        <v>916056.06</v>
      </c>
      <c r="G9" s="60">
        <v>434628.3</v>
      </c>
    </row>
    <row r="10" spans="1:7" x14ac:dyDescent="0.25">
      <c r="A10" s="53" t="s">
        <v>456</v>
      </c>
      <c r="B10" s="60">
        <v>633741.18000000005</v>
      </c>
      <c r="C10" s="60">
        <v>837768.47</v>
      </c>
      <c r="D10" s="60">
        <v>807185.1</v>
      </c>
      <c r="E10" s="60">
        <v>1064600.95</v>
      </c>
      <c r="F10" s="60">
        <v>1026870.46</v>
      </c>
      <c r="G10" s="60">
        <v>709407.75</v>
      </c>
    </row>
    <row r="11" spans="1:7" x14ac:dyDescent="0.25">
      <c r="A11" s="53" t="s">
        <v>457</v>
      </c>
      <c r="B11" s="60">
        <v>652135</v>
      </c>
      <c r="C11" s="60">
        <v>28014.26</v>
      </c>
      <c r="D11" s="60">
        <v>618</v>
      </c>
      <c r="E11" s="60">
        <v>19861.45</v>
      </c>
      <c r="F11" s="60">
        <v>5739.91</v>
      </c>
      <c r="G11" s="60">
        <v>15001</v>
      </c>
    </row>
    <row r="12" spans="1:7" x14ac:dyDescent="0.25">
      <c r="A12" s="53" t="s">
        <v>458</v>
      </c>
      <c r="B12" s="60">
        <v>35818.11</v>
      </c>
      <c r="C12" s="60">
        <v>143840</v>
      </c>
      <c r="D12" s="60">
        <v>2307</v>
      </c>
      <c r="E12" s="60">
        <v>128890.24000000001</v>
      </c>
      <c r="F12" s="60">
        <v>23775.96</v>
      </c>
      <c r="G12" s="60">
        <v>255824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6559770.46</v>
      </c>
      <c r="C29" s="60">
        <f t="shared" ref="C29:G29" si="2">C7+C18</f>
        <v>5874837.3399999989</v>
      </c>
      <c r="D29" s="60">
        <f t="shared" si="2"/>
        <v>5923703.4299999997</v>
      </c>
      <c r="E29" s="60">
        <f t="shared" si="2"/>
        <v>7656462.6500000004</v>
      </c>
      <c r="F29" s="60">
        <f t="shared" si="2"/>
        <v>6932278.3000000007</v>
      </c>
      <c r="G29" s="60">
        <f t="shared" si="2"/>
        <v>6700000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6559770.46</v>
      </c>
      <c r="Q2" s="18">
        <f>'Formato 7 d)'!C7</f>
        <v>5874837.3399999989</v>
      </c>
      <c r="R2" s="18">
        <f>'Formato 7 d)'!D7</f>
        <v>5923703.4299999997</v>
      </c>
      <c r="S2" s="18">
        <f>'Formato 7 d)'!E7</f>
        <v>7656462.6500000004</v>
      </c>
      <c r="T2" s="18">
        <f>'Formato 7 d)'!F7</f>
        <v>6932278.3000000007</v>
      </c>
      <c r="U2" s="18">
        <f>'Formato 7 d)'!G7</f>
        <v>6700000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4679531.1100000003</v>
      </c>
      <c r="Q3" s="18">
        <f>'Formato 7 d)'!C8</f>
        <v>4458751.5999999996</v>
      </c>
      <c r="R3" s="18">
        <f>'Formato 7 d)'!D8</f>
        <v>4496920.1500000004</v>
      </c>
      <c r="S3" s="18">
        <f>'Formato 7 d)'!E8</f>
        <v>5519430.5300000003</v>
      </c>
      <c r="T3" s="18">
        <f>'Formato 7 d)'!F8</f>
        <v>4959835.91</v>
      </c>
      <c r="U3" s="18">
        <f>'Formato 7 d)'!G8</f>
        <v>5285138.95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558545.06000000006</v>
      </c>
      <c r="Q4" s="18">
        <f>'Formato 7 d)'!C9</f>
        <v>406463.01</v>
      </c>
      <c r="R4" s="18">
        <f>'Formato 7 d)'!D9</f>
        <v>616673.18000000005</v>
      </c>
      <c r="S4" s="18">
        <f>'Formato 7 d)'!E9</f>
        <v>923679.48</v>
      </c>
      <c r="T4" s="18">
        <f>'Formato 7 d)'!F9</f>
        <v>916056.06</v>
      </c>
      <c r="U4" s="18">
        <f>'Formato 7 d)'!G9</f>
        <v>434628.3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633741.18000000005</v>
      </c>
      <c r="Q5" s="18">
        <f>'Formato 7 d)'!C10</f>
        <v>837768.47</v>
      </c>
      <c r="R5" s="18">
        <f>'Formato 7 d)'!D10</f>
        <v>807185.1</v>
      </c>
      <c r="S5" s="18">
        <f>'Formato 7 d)'!E10</f>
        <v>1064600.95</v>
      </c>
      <c r="T5" s="18">
        <f>'Formato 7 d)'!F10</f>
        <v>1026870.46</v>
      </c>
      <c r="U5" s="18">
        <f>'Formato 7 d)'!G10</f>
        <v>709407.75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652135</v>
      </c>
      <c r="Q6" s="18">
        <f>'Formato 7 d)'!C11</f>
        <v>28014.26</v>
      </c>
      <c r="R6" s="18">
        <f>'Formato 7 d)'!D11</f>
        <v>618</v>
      </c>
      <c r="S6" s="18">
        <f>'Formato 7 d)'!E11</f>
        <v>19861.45</v>
      </c>
      <c r="T6" s="18">
        <f>'Formato 7 d)'!F11</f>
        <v>5739.91</v>
      </c>
      <c r="U6" s="18">
        <f>'Formato 7 d)'!G11</f>
        <v>15001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35818.11</v>
      </c>
      <c r="Q7" s="18">
        <f>'Formato 7 d)'!C12</f>
        <v>143840</v>
      </c>
      <c r="R7" s="18">
        <f>'Formato 7 d)'!D12</f>
        <v>2307</v>
      </c>
      <c r="S7" s="18">
        <f>'Formato 7 d)'!E12</f>
        <v>128890.24000000001</v>
      </c>
      <c r="T7" s="18">
        <f>'Formato 7 d)'!F12</f>
        <v>23775.96</v>
      </c>
      <c r="U7" s="18">
        <f>'Formato 7 d)'!G12</f>
        <v>255824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6559770.46</v>
      </c>
      <c r="Q22" s="18">
        <f>'Formato 7 d)'!C29</f>
        <v>5874837.3399999989</v>
      </c>
      <c r="R22" s="18">
        <f>'Formato 7 d)'!D29</f>
        <v>5923703.4299999997</v>
      </c>
      <c r="S22" s="18">
        <f>'Formato 7 d)'!E29</f>
        <v>7656462.6500000004</v>
      </c>
      <c r="T22" s="18">
        <f>'Formato 7 d)'!F29</f>
        <v>6932278.3000000007</v>
      </c>
      <c r="U22" s="18">
        <f>'Formato 7 d)'!G29</f>
        <v>6700000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SISTEMA PARA EL DESARROLLO INTEGRAL DE LA FAMILIA DEL MUNICIPIO DE CD. MANUEL DOBLADO, GTO,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A49" zoomScale="90" zoomScaleNormal="90" workbookViewId="0">
      <selection activeCell="F71" sqref="F7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2020 y al 30 de marzo de 2021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2021 (d)</v>
      </c>
      <c r="C6" s="131" t="str">
        <f>ULTIMO</f>
        <v>31 de diciembre de 2020 (e)</v>
      </c>
      <c r="D6" s="135" t="s">
        <v>0</v>
      </c>
      <c r="E6" s="134" t="str">
        <f>ANIO</f>
        <v>2021 (d)</v>
      </c>
      <c r="F6" s="131" t="str">
        <f>ULTIMO</f>
        <v>31 de diciembre de 2020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-37652.480000000003</v>
      </c>
      <c r="C9" s="60">
        <f>SUM(C10:C16)</f>
        <v>-107017.45</v>
      </c>
      <c r="D9" s="100" t="s">
        <v>54</v>
      </c>
      <c r="E9" s="60">
        <f>SUM(E10:E18)</f>
        <v>1421016.31</v>
      </c>
      <c r="F9" s="60">
        <f>SUM(F10:F18)</f>
        <v>1401266.31</v>
      </c>
    </row>
    <row r="10" spans="1:6" ht="14.25" x14ac:dyDescent="0.45">
      <c r="A10" s="96" t="s">
        <v>4</v>
      </c>
      <c r="B10" s="60">
        <v>-37652.480000000003</v>
      </c>
      <c r="C10" s="60">
        <v>-107017.45</v>
      </c>
      <c r="D10" s="101" t="s">
        <v>55</v>
      </c>
      <c r="E10" s="60">
        <v>1421016.31</v>
      </c>
      <c r="F10" s="60">
        <v>1401266.31</v>
      </c>
    </row>
    <row r="11" spans="1:6" x14ac:dyDescent="0.25">
      <c r="A11" s="96" t="s">
        <v>5</v>
      </c>
      <c r="B11" s="60"/>
      <c r="C11" s="60"/>
      <c r="D11" s="101" t="s">
        <v>56</v>
      </c>
      <c r="E11" s="60"/>
      <c r="F11" s="60"/>
    </row>
    <row r="12" spans="1:6" x14ac:dyDescent="0.25">
      <c r="A12" s="96" t="s">
        <v>6</v>
      </c>
      <c r="B12" s="77"/>
      <c r="C12" s="60"/>
      <c r="D12" s="101" t="s">
        <v>57</v>
      </c>
      <c r="E12" s="60"/>
      <c r="F12" s="60"/>
    </row>
    <row r="13" spans="1:6" ht="14.25" x14ac:dyDescent="0.4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ht="14.25" x14ac:dyDescent="0.45">
      <c r="A16" s="96" t="s">
        <v>10</v>
      </c>
      <c r="B16" s="60"/>
      <c r="C16" s="60"/>
      <c r="D16" s="101" t="s">
        <v>61</v>
      </c>
      <c r="E16" s="60"/>
      <c r="F16" s="60"/>
    </row>
    <row r="17" spans="1:6" ht="14.25" x14ac:dyDescent="0.45">
      <c r="A17" s="95" t="s">
        <v>11</v>
      </c>
      <c r="B17" s="60">
        <f>SUM(B18:B24)</f>
        <v>891140.01</v>
      </c>
      <c r="C17" s="60">
        <f>SUM(C18:C24)</f>
        <v>838712.12</v>
      </c>
      <c r="D17" s="101" t="s">
        <v>62</v>
      </c>
      <c r="E17" s="60"/>
      <c r="F17" s="60"/>
    </row>
    <row r="18" spans="1:6" ht="14.25" x14ac:dyDescent="0.45">
      <c r="A18" s="97" t="s">
        <v>12</v>
      </c>
      <c r="B18" s="60">
        <v>891140.01</v>
      </c>
      <c r="C18" s="60">
        <v>838712.12</v>
      </c>
      <c r="D18" s="101" t="s">
        <v>63</v>
      </c>
      <c r="E18" s="60"/>
      <c r="F18" s="60"/>
    </row>
    <row r="19" spans="1:6" ht="14.25" x14ac:dyDescent="0.45">
      <c r="A19" s="97" t="s">
        <v>13</v>
      </c>
      <c r="B19" s="60"/>
      <c r="C19" s="60"/>
      <c r="D19" s="100" t="s">
        <v>64</v>
      </c>
      <c r="E19" s="60">
        <f>SUM(E20:E22)</f>
        <v>9357.34</v>
      </c>
      <c r="F19" s="60">
        <f>SUM(F20:F22)</f>
        <v>9357.34</v>
      </c>
    </row>
    <row r="20" spans="1:6" ht="14.25" x14ac:dyDescent="0.45">
      <c r="A20" s="97" t="s">
        <v>14</v>
      </c>
      <c r="B20" s="60"/>
      <c r="C20" s="60"/>
      <c r="D20" s="101" t="s">
        <v>65</v>
      </c>
      <c r="E20" s="60">
        <v>9357.34</v>
      </c>
      <c r="F20" s="60">
        <v>9357.34</v>
      </c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/>
      <c r="C24" s="60"/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/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853487.53</v>
      </c>
      <c r="C47" s="61">
        <f>C9+C17+C25+C31+C38+C41</f>
        <v>731694.67</v>
      </c>
      <c r="D47" s="99" t="s">
        <v>91</v>
      </c>
      <c r="E47" s="61">
        <f>E9+E19+E23+E26+E27+E31+E38+E42</f>
        <v>1430373.6500000001</v>
      </c>
      <c r="F47" s="61">
        <f>F9+F19+F23+F26+F27+F31+F38+F42</f>
        <v>1410623.6500000001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/>
      <c r="C51" s="60"/>
      <c r="D51" s="100" t="s">
        <v>94</v>
      </c>
      <c r="E51" s="60"/>
      <c r="F51" s="60"/>
    </row>
    <row r="52" spans="1:6" x14ac:dyDescent="0.25">
      <c r="A52" s="95" t="s">
        <v>43</v>
      </c>
      <c r="B52" s="60"/>
      <c r="C52" s="60"/>
      <c r="D52" s="100" t="s">
        <v>95</v>
      </c>
      <c r="E52" s="60"/>
      <c r="F52" s="60"/>
    </row>
    <row r="53" spans="1:6" x14ac:dyDescent="0.25">
      <c r="A53" s="95" t="s">
        <v>44</v>
      </c>
      <c r="B53" s="60">
        <v>757083.61</v>
      </c>
      <c r="C53" s="60">
        <v>757083.61</v>
      </c>
      <c r="D53" s="100" t="s">
        <v>96</v>
      </c>
      <c r="E53" s="60"/>
      <c r="F53" s="60"/>
    </row>
    <row r="54" spans="1:6" x14ac:dyDescent="0.25">
      <c r="A54" s="95" t="s">
        <v>45</v>
      </c>
      <c r="B54" s="60"/>
      <c r="C54" s="60"/>
      <c r="D54" s="100" t="s">
        <v>97</v>
      </c>
      <c r="E54" s="60"/>
      <c r="F54" s="60"/>
    </row>
    <row r="55" spans="1:6" x14ac:dyDescent="0.25">
      <c r="A55" s="95" t="s">
        <v>46</v>
      </c>
      <c r="B55" s="60">
        <v>37218.1</v>
      </c>
      <c r="C55" s="60">
        <v>37218.1</v>
      </c>
      <c r="D55" s="37" t="s">
        <v>98</v>
      </c>
      <c r="E55" s="60"/>
      <c r="F55" s="60"/>
    </row>
    <row r="56" spans="1:6" x14ac:dyDescent="0.25">
      <c r="A56" s="95" t="s">
        <v>47</v>
      </c>
      <c r="B56" s="60"/>
      <c r="C56" s="60"/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1430373.6500000001</v>
      </c>
      <c r="F59" s="61">
        <f>F47+F57</f>
        <v>1410623.6500000001</v>
      </c>
    </row>
    <row r="60" spans="1:6" x14ac:dyDescent="0.25">
      <c r="A60" s="55" t="s">
        <v>50</v>
      </c>
      <c r="B60" s="61">
        <f>SUM(B50:B58)</f>
        <v>794301.71</v>
      </c>
      <c r="C60" s="61">
        <f>SUM(C50:C58)</f>
        <v>794301.71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1647789.24</v>
      </c>
      <c r="C62" s="61">
        <f>SUM(C47+C60)</f>
        <v>1525996.38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284034.3</v>
      </c>
      <c r="F63" s="77">
        <f>SUM(F64:F66)</f>
        <v>284034.3</v>
      </c>
    </row>
    <row r="64" spans="1:6" x14ac:dyDescent="0.25">
      <c r="A64" s="54"/>
      <c r="B64" s="54"/>
      <c r="C64" s="54"/>
      <c r="D64" s="103" t="s">
        <v>103</v>
      </c>
      <c r="E64" s="77">
        <v>284034.3</v>
      </c>
      <c r="F64" s="77">
        <v>284034.3</v>
      </c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-66618.710000000006</v>
      </c>
      <c r="F68" s="77">
        <f>SUM(F69:F73)</f>
        <v>-168661.47</v>
      </c>
    </row>
    <row r="69" spans="1:6" x14ac:dyDescent="0.25">
      <c r="A69" s="12"/>
      <c r="B69" s="54"/>
      <c r="C69" s="54"/>
      <c r="D69" s="103" t="s">
        <v>107</v>
      </c>
      <c r="E69" s="77">
        <v>102042.86</v>
      </c>
      <c r="F69" s="77">
        <v>-127745.57</v>
      </c>
    </row>
    <row r="70" spans="1:6" x14ac:dyDescent="0.25">
      <c r="A70" s="12"/>
      <c r="B70" s="54"/>
      <c r="C70" s="54"/>
      <c r="D70" s="103" t="s">
        <v>108</v>
      </c>
      <c r="E70" s="77">
        <v>-168661.57</v>
      </c>
      <c r="F70" s="77">
        <v>-40915.9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217415.58999999997</v>
      </c>
      <c r="F79" s="61">
        <f>F63+F68+F75</f>
        <v>115372.82999999999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1647789.2400000002</v>
      </c>
      <c r="F81" s="61">
        <f>F59+F79</f>
        <v>1525996.4800000002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-37652.480000000003</v>
      </c>
      <c r="Q4" s="18">
        <f>'Formato 1'!C9</f>
        <v>-107017.45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-37652.480000000003</v>
      </c>
      <c r="Q5" s="18">
        <f>'Formato 1'!C10</f>
        <v>-107017.45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891140.01</v>
      </c>
      <c r="Q12" s="18">
        <f>'Formato 1'!C17</f>
        <v>838712.12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891140.01</v>
      </c>
      <c r="Q13" s="18">
        <f>'Formato 1'!C18</f>
        <v>838712.12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853487.53</v>
      </c>
      <c r="Q42" s="18">
        <f>'Formato 1'!C47</f>
        <v>731694.67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757083.61</v>
      </c>
      <c r="Q47">
        <f>'Formato 1'!C53</f>
        <v>757083.61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37218.1</v>
      </c>
      <c r="Q49">
        <f>'Formato 1'!C55</f>
        <v>37218.1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794301.71</v>
      </c>
      <c r="Q53">
        <f>'Formato 1'!C60</f>
        <v>794301.71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1647789.24</v>
      </c>
      <c r="Q54">
        <f>'Formato 1'!C62</f>
        <v>1525996.38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1421016.31</v>
      </c>
      <c r="Q57">
        <f>'Formato 1'!F9</f>
        <v>1401266.31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1421016.31</v>
      </c>
      <c r="Q58">
        <f>'Formato 1'!F10</f>
        <v>1401266.31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0</v>
      </c>
      <c r="Q64">
        <f>'Formato 1'!F16</f>
        <v>0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9357.34</v>
      </c>
      <c r="Q67">
        <f>'Formato 1'!F19</f>
        <v>9357.34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9357.34</v>
      </c>
      <c r="Q68">
        <f>'Formato 1'!F20</f>
        <v>9357.34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1430373.6500000001</v>
      </c>
      <c r="Q95">
        <f>'Formato 1'!F47</f>
        <v>1410623.6500000001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1430373.6500000001</v>
      </c>
      <c r="Q104">
        <f>'Formato 1'!F59</f>
        <v>1410623.6500000001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284034.3</v>
      </c>
      <c r="Q106">
        <f>'Formato 1'!F63</f>
        <v>284034.3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284034.3</v>
      </c>
      <c r="Q107">
        <f>'Formato 1'!F64</f>
        <v>284034.3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-66618.710000000006</v>
      </c>
      <c r="Q110">
        <f>'Formato 1'!F68</f>
        <v>-168661.47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102042.86</v>
      </c>
      <c r="Q111">
        <f>'Formato 1'!F69</f>
        <v>-127745.57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-168661.57</v>
      </c>
      <c r="Q112">
        <f>'Formato 1'!F70</f>
        <v>-40915.9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217415.58999999997</v>
      </c>
      <c r="Q119">
        <f>'Formato 1'!F79</f>
        <v>115372.82999999999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1647789.2400000002</v>
      </c>
      <c r="Q120">
        <f>'Formato 1'!F81</f>
        <v>1525996.4800000002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85" zoomScaleNormal="85" workbookViewId="0">
      <selection activeCell="F19" sqref="F19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2020 y al 30 de marzo de 2021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0</v>
      </c>
      <c r="C18" s="132"/>
      <c r="D18" s="132"/>
      <c r="E18" s="132"/>
      <c r="F18" s="61">
        <v>0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v>1410623.65</v>
      </c>
      <c r="C20" s="61">
        <v>0</v>
      </c>
      <c r="D20" s="61">
        <v>0</v>
      </c>
      <c r="E20" s="61">
        <v>0</v>
      </c>
      <c r="F20" s="61">
        <v>1430373.65</v>
      </c>
      <c r="G20" s="61">
        <v>0</v>
      </c>
      <c r="H20" s="61"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1410623.65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1430373.65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70" zoomScaleNormal="70" workbookViewId="0">
      <selection activeCell="E21" sqref="E2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2021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2021 (k)</v>
      </c>
      <c r="J6" s="131" t="str">
        <f>MONTO2</f>
        <v>Monto pagado de la inversión actualizado al 30 de marzo de 2021 (l)</v>
      </c>
      <c r="K6" s="131" t="str">
        <f>SALDO_PENDIENTE</f>
        <v>Saldo pendiente por pagar de la inversión al 30 de marzo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Contabilidad</cp:lastModifiedBy>
  <cp:lastPrinted>2017-02-04T00:56:20Z</cp:lastPrinted>
  <dcterms:created xsi:type="dcterms:W3CDTF">2017-01-19T17:59:06Z</dcterms:created>
  <dcterms:modified xsi:type="dcterms:W3CDTF">2022-01-11T18:47:39Z</dcterms:modified>
</cp:coreProperties>
</file>